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Monika Pabst\Desktop\"/>
    </mc:Choice>
  </mc:AlternateContent>
  <bookViews>
    <workbookView xWindow="0" yWindow="0" windowWidth="19200" windowHeight="7310" tabRatio="802" activeTab="8"/>
  </bookViews>
  <sheets>
    <sheet name="Gesamt" sheetId="25" r:id="rId1"/>
    <sheet name="Probe 1" sheetId="1" r:id="rId2"/>
    <sheet name="Probe 2" sheetId="26" r:id="rId3"/>
    <sheet name="Probe 3" sheetId="31" r:id="rId4"/>
    <sheet name="Probe 4" sheetId="32" r:id="rId5"/>
    <sheet name="Probe 5" sheetId="33" r:id="rId6"/>
    <sheet name="Probe 6" sheetId="34" r:id="rId7"/>
    <sheet name="Probe 7" sheetId="35" r:id="rId8"/>
    <sheet name="Probe 8" sheetId="36" r:id="rId9"/>
    <sheet name="Intern" sheetId="17" r:id="rId10"/>
  </sheets>
  <functionGroups builtInGroupCount="18"/>
  <calcPr calcId="152511"/>
</workbook>
</file>

<file path=xl/calcChain.xml><?xml version="1.0" encoding="utf-8"?>
<calcChain xmlns="http://schemas.openxmlformats.org/spreadsheetml/2006/main">
  <c r="S39" i="1" l="1"/>
  <c r="U20" i="1"/>
  <c r="D21" i="25"/>
  <c r="Z39" i="25"/>
  <c r="Y39" i="25"/>
  <c r="X39" i="25"/>
  <c r="W39" i="25"/>
  <c r="V39" i="25"/>
  <c r="U39" i="25"/>
  <c r="T39" i="25"/>
  <c r="S39" i="25"/>
  <c r="R39" i="25"/>
  <c r="Q39" i="25"/>
  <c r="P39" i="25"/>
  <c r="O39" i="25"/>
  <c r="N39" i="25"/>
  <c r="M39" i="25"/>
  <c r="L39" i="25"/>
  <c r="K39" i="25"/>
  <c r="J39" i="25"/>
  <c r="I39" i="25"/>
  <c r="H39" i="25"/>
  <c r="G39" i="25"/>
  <c r="F39" i="25"/>
  <c r="E39" i="25"/>
  <c r="D39" i="25"/>
  <c r="C39" i="25"/>
  <c r="Z38" i="25"/>
  <c r="Y38" i="25"/>
  <c r="X38" i="25"/>
  <c r="W38" i="25"/>
  <c r="V38" i="25"/>
  <c r="U38" i="25"/>
  <c r="T38" i="25"/>
  <c r="S38" i="25"/>
  <c r="R38" i="25"/>
  <c r="Q38" i="25"/>
  <c r="P38" i="25"/>
  <c r="O38" i="25"/>
  <c r="N38" i="25"/>
  <c r="M38" i="25"/>
  <c r="L38" i="25"/>
  <c r="K38" i="25"/>
  <c r="J38" i="25"/>
  <c r="I38" i="25"/>
  <c r="H38" i="25"/>
  <c r="G38" i="25"/>
  <c r="F38" i="25"/>
  <c r="E38" i="25"/>
  <c r="D38" i="25"/>
  <c r="C38" i="25"/>
  <c r="Z37" i="25"/>
  <c r="Y37" i="25"/>
  <c r="X37" i="25"/>
  <c r="W37" i="25"/>
  <c r="V37" i="25"/>
  <c r="U37" i="25"/>
  <c r="T37" i="25"/>
  <c r="S37" i="25"/>
  <c r="R37" i="25"/>
  <c r="Q37" i="25"/>
  <c r="P37" i="25"/>
  <c r="O37" i="25"/>
  <c r="N37" i="25"/>
  <c r="M37" i="25"/>
  <c r="L37" i="25"/>
  <c r="K37" i="25"/>
  <c r="J37" i="25"/>
  <c r="I37" i="25"/>
  <c r="H37" i="25"/>
  <c r="G37" i="25"/>
  <c r="F37" i="25"/>
  <c r="E37" i="25"/>
  <c r="D37" i="25"/>
  <c r="C37" i="25"/>
  <c r="Z36" i="25"/>
  <c r="Y36" i="25"/>
  <c r="X36" i="25"/>
  <c r="W36" i="25"/>
  <c r="V36" i="25"/>
  <c r="U36" i="25"/>
  <c r="T36" i="25"/>
  <c r="S36" i="25"/>
  <c r="R36" i="25"/>
  <c r="Q36" i="25"/>
  <c r="P36" i="25"/>
  <c r="O36" i="25"/>
  <c r="N36" i="25"/>
  <c r="M36" i="25"/>
  <c r="L36" i="25"/>
  <c r="K36" i="25"/>
  <c r="J36" i="25"/>
  <c r="I36" i="25"/>
  <c r="H36" i="25"/>
  <c r="G36" i="25"/>
  <c r="F36" i="25"/>
  <c r="E36" i="25"/>
  <c r="D36" i="25"/>
  <c r="C36" i="25"/>
  <c r="Z35" i="25"/>
  <c r="Y35" i="25"/>
  <c r="X35" i="25"/>
  <c r="W35" i="25"/>
  <c r="V35" i="25"/>
  <c r="U35" i="25"/>
  <c r="T35" i="25"/>
  <c r="S35" i="25"/>
  <c r="R35" i="25"/>
  <c r="Q35" i="25"/>
  <c r="P35" i="25"/>
  <c r="O35" i="25"/>
  <c r="N35" i="25"/>
  <c r="M35" i="25"/>
  <c r="L35" i="25"/>
  <c r="K35" i="25"/>
  <c r="J35" i="25"/>
  <c r="I35" i="25"/>
  <c r="H35" i="25"/>
  <c r="G35" i="25"/>
  <c r="F35" i="25"/>
  <c r="E35" i="25"/>
  <c r="D35" i="25"/>
  <c r="C35" i="25"/>
  <c r="Z34" i="25"/>
  <c r="Y34" i="25"/>
  <c r="X34" i="25"/>
  <c r="W34" i="25"/>
  <c r="V34" i="25"/>
  <c r="U34" i="25"/>
  <c r="T34" i="25"/>
  <c r="S34" i="25"/>
  <c r="R34" i="25"/>
  <c r="Q34" i="25"/>
  <c r="P34" i="25"/>
  <c r="O34" i="25"/>
  <c r="N34" i="25"/>
  <c r="M34" i="25"/>
  <c r="L34" i="25"/>
  <c r="K34" i="25"/>
  <c r="J34" i="25"/>
  <c r="I34" i="25"/>
  <c r="H34" i="25"/>
  <c r="G34" i="25"/>
  <c r="F34" i="25"/>
  <c r="E34" i="25"/>
  <c r="D34" i="25"/>
  <c r="C34" i="25"/>
  <c r="Z33" i="25"/>
  <c r="Y33" i="25"/>
  <c r="X33" i="25"/>
  <c r="W33" i="25"/>
  <c r="V33" i="25"/>
  <c r="U33" i="25"/>
  <c r="T33" i="25"/>
  <c r="S33" i="25"/>
  <c r="R33" i="25"/>
  <c r="Q33" i="25"/>
  <c r="P33" i="25"/>
  <c r="O33" i="25"/>
  <c r="N33" i="25"/>
  <c r="M33" i="25"/>
  <c r="L33" i="25"/>
  <c r="K33" i="25"/>
  <c r="J33" i="25"/>
  <c r="I33" i="25"/>
  <c r="H33" i="25"/>
  <c r="G33" i="25"/>
  <c r="F33" i="25"/>
  <c r="E33" i="25"/>
  <c r="D33" i="25"/>
  <c r="C33" i="25"/>
  <c r="Z32" i="25"/>
  <c r="Y32" i="25"/>
  <c r="X32" i="25"/>
  <c r="W32" i="25"/>
  <c r="V32" i="25"/>
  <c r="U32" i="25"/>
  <c r="T32" i="25"/>
  <c r="S32" i="25"/>
  <c r="R32" i="25"/>
  <c r="Q32" i="25"/>
  <c r="P32" i="25"/>
  <c r="O32" i="25"/>
  <c r="N32" i="25"/>
  <c r="M32" i="25"/>
  <c r="L32" i="25"/>
  <c r="K32" i="25"/>
  <c r="J32" i="25"/>
  <c r="I32" i="25"/>
  <c r="H32" i="25"/>
  <c r="G32" i="25"/>
  <c r="F32" i="25"/>
  <c r="E32" i="25"/>
  <c r="D32" i="25"/>
  <c r="C32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D31" i="25"/>
  <c r="C31" i="25"/>
  <c r="Z30" i="25"/>
  <c r="Y30" i="25"/>
  <c r="X30" i="25"/>
  <c r="W30" i="25"/>
  <c r="V30" i="25"/>
  <c r="U30" i="25"/>
  <c r="T30" i="25"/>
  <c r="S30" i="25"/>
  <c r="R30" i="25"/>
  <c r="Q30" i="25"/>
  <c r="P30" i="25"/>
  <c r="O30" i="25"/>
  <c r="N30" i="25"/>
  <c r="M30" i="25"/>
  <c r="L30" i="25"/>
  <c r="K30" i="25"/>
  <c r="J30" i="25"/>
  <c r="I30" i="25"/>
  <c r="H30" i="25"/>
  <c r="G30" i="25"/>
  <c r="F30" i="25"/>
  <c r="E30" i="25"/>
  <c r="D30" i="25"/>
  <c r="C30" i="25"/>
  <c r="Z29" i="25"/>
  <c r="Y29" i="25"/>
  <c r="X29" i="25"/>
  <c r="W29" i="25"/>
  <c r="V29" i="25"/>
  <c r="U29" i="25"/>
  <c r="T29" i="25"/>
  <c r="S29" i="25"/>
  <c r="R29" i="25"/>
  <c r="Q29" i="25"/>
  <c r="P29" i="25"/>
  <c r="O29" i="25"/>
  <c r="N29" i="25"/>
  <c r="M29" i="25"/>
  <c r="L29" i="25"/>
  <c r="K29" i="25"/>
  <c r="J29" i="25"/>
  <c r="I29" i="25"/>
  <c r="H29" i="25"/>
  <c r="G29" i="25"/>
  <c r="F29" i="25"/>
  <c r="E29" i="25"/>
  <c r="D29" i="25"/>
  <c r="C29" i="25"/>
  <c r="Z28" i="25"/>
  <c r="Y28" i="25"/>
  <c r="X28" i="25"/>
  <c r="W28" i="25"/>
  <c r="V28" i="25"/>
  <c r="U28" i="25"/>
  <c r="T28" i="25"/>
  <c r="S28" i="25"/>
  <c r="R28" i="25"/>
  <c r="Q28" i="25"/>
  <c r="P28" i="25"/>
  <c r="O28" i="25"/>
  <c r="N28" i="25"/>
  <c r="M28" i="25"/>
  <c r="L28" i="25"/>
  <c r="K28" i="25"/>
  <c r="J28" i="25"/>
  <c r="I28" i="25"/>
  <c r="H28" i="25"/>
  <c r="G28" i="25"/>
  <c r="F28" i="25"/>
  <c r="E28" i="25"/>
  <c r="D28" i="25"/>
  <c r="C28" i="25"/>
  <c r="Z27" i="25"/>
  <c r="Y27" i="25"/>
  <c r="X27" i="25"/>
  <c r="W27" i="25"/>
  <c r="V27" i="25"/>
  <c r="U27" i="25"/>
  <c r="T27" i="25"/>
  <c r="S27" i="25"/>
  <c r="R27" i="25"/>
  <c r="Q27" i="25"/>
  <c r="P27" i="25"/>
  <c r="O27" i="25"/>
  <c r="N27" i="25"/>
  <c r="M27" i="25"/>
  <c r="L27" i="25"/>
  <c r="K27" i="25"/>
  <c r="J27" i="25"/>
  <c r="I27" i="25"/>
  <c r="H27" i="25"/>
  <c r="G27" i="25"/>
  <c r="F27" i="25"/>
  <c r="E27" i="25"/>
  <c r="D27" i="25"/>
  <c r="C27" i="25"/>
  <c r="Z26" i="25"/>
  <c r="Y26" i="25"/>
  <c r="X26" i="25"/>
  <c r="W26" i="25"/>
  <c r="V26" i="25"/>
  <c r="U26" i="25"/>
  <c r="T26" i="25"/>
  <c r="S26" i="25"/>
  <c r="R26" i="25"/>
  <c r="Q26" i="25"/>
  <c r="P26" i="25"/>
  <c r="O26" i="25"/>
  <c r="N26" i="25"/>
  <c r="M26" i="25"/>
  <c r="L26" i="25"/>
  <c r="K26" i="25"/>
  <c r="J26" i="25"/>
  <c r="I26" i="25"/>
  <c r="H26" i="25"/>
  <c r="G26" i="25"/>
  <c r="F26" i="25"/>
  <c r="E26" i="25"/>
  <c r="D26" i="25"/>
  <c r="C26" i="25"/>
  <c r="Z25" i="25"/>
  <c r="Y25" i="25"/>
  <c r="X25" i="25"/>
  <c r="W25" i="25"/>
  <c r="V25" i="25"/>
  <c r="U25" i="25"/>
  <c r="T25" i="25"/>
  <c r="S25" i="25"/>
  <c r="R25" i="25"/>
  <c r="Q25" i="25"/>
  <c r="P25" i="25"/>
  <c r="O25" i="25"/>
  <c r="N25" i="25"/>
  <c r="M25" i="25"/>
  <c r="L25" i="25"/>
  <c r="K25" i="25"/>
  <c r="J25" i="25"/>
  <c r="I25" i="25"/>
  <c r="H25" i="25"/>
  <c r="G25" i="25"/>
  <c r="F25" i="25"/>
  <c r="E25" i="25"/>
  <c r="D25" i="25"/>
  <c r="C25" i="25"/>
  <c r="Z24" i="25"/>
  <c r="Y24" i="25"/>
  <c r="X24" i="25"/>
  <c r="W24" i="25"/>
  <c r="V24" i="25"/>
  <c r="U24" i="25"/>
  <c r="T24" i="25"/>
  <c r="S24" i="25"/>
  <c r="R24" i="25"/>
  <c r="Q24" i="25"/>
  <c r="P24" i="25"/>
  <c r="O24" i="25"/>
  <c r="N24" i="25"/>
  <c r="M24" i="25"/>
  <c r="L24" i="25"/>
  <c r="K24" i="25"/>
  <c r="J24" i="25"/>
  <c r="I24" i="25"/>
  <c r="H24" i="25"/>
  <c r="G24" i="25"/>
  <c r="F24" i="25"/>
  <c r="E24" i="25"/>
  <c r="D24" i="25"/>
  <c r="C24" i="25"/>
  <c r="Z23" i="25"/>
  <c r="Y23" i="25"/>
  <c r="X23" i="25"/>
  <c r="W23" i="25"/>
  <c r="V23" i="25"/>
  <c r="U23" i="25"/>
  <c r="T23" i="25"/>
  <c r="S23" i="25"/>
  <c r="R23" i="25"/>
  <c r="Q23" i="25"/>
  <c r="P23" i="25"/>
  <c r="O23" i="25"/>
  <c r="N23" i="25"/>
  <c r="M23" i="25"/>
  <c r="L23" i="25"/>
  <c r="K23" i="25"/>
  <c r="J23" i="25"/>
  <c r="I23" i="25"/>
  <c r="H23" i="25"/>
  <c r="G23" i="25"/>
  <c r="F23" i="25"/>
  <c r="E23" i="25"/>
  <c r="D23" i="25"/>
  <c r="C23" i="25"/>
  <c r="Z22" i="25"/>
  <c r="Y22" i="25"/>
  <c r="X22" i="25"/>
  <c r="W22" i="25"/>
  <c r="V22" i="25"/>
  <c r="U22" i="25"/>
  <c r="T22" i="25"/>
  <c r="S22" i="25"/>
  <c r="R22" i="25"/>
  <c r="Q22" i="25"/>
  <c r="P22" i="25"/>
  <c r="O22" i="25"/>
  <c r="N22" i="25"/>
  <c r="M22" i="25"/>
  <c r="L22" i="25"/>
  <c r="K22" i="25"/>
  <c r="J22" i="25"/>
  <c r="I22" i="25"/>
  <c r="H22" i="25"/>
  <c r="G22" i="25"/>
  <c r="F22" i="25"/>
  <c r="E22" i="25"/>
  <c r="D22" i="25"/>
  <c r="C22" i="25"/>
  <c r="Z21" i="25"/>
  <c r="Y21" i="25"/>
  <c r="X21" i="25"/>
  <c r="W21" i="25"/>
  <c r="V21" i="25"/>
  <c r="U21" i="25"/>
  <c r="T21" i="25"/>
  <c r="S21" i="25"/>
  <c r="R21" i="25"/>
  <c r="Q21" i="25"/>
  <c r="P21" i="25"/>
  <c r="O21" i="25"/>
  <c r="N21" i="25"/>
  <c r="M21" i="25"/>
  <c r="L21" i="25"/>
  <c r="E21" i="25"/>
  <c r="C21" i="25"/>
  <c r="Z20" i="25"/>
  <c r="Y20" i="25"/>
  <c r="X20" i="25"/>
  <c r="W20" i="25"/>
  <c r="V20" i="25"/>
  <c r="U20" i="25"/>
  <c r="T20" i="25"/>
  <c r="S20" i="25"/>
  <c r="R20" i="25"/>
  <c r="Q20" i="25"/>
  <c r="P20" i="25"/>
  <c r="O20" i="25"/>
  <c r="N20" i="25"/>
  <c r="M20" i="25"/>
  <c r="L20" i="25"/>
  <c r="K20" i="25"/>
  <c r="J20" i="25"/>
  <c r="I20" i="25"/>
  <c r="H20" i="25"/>
  <c r="G20" i="25"/>
  <c r="F20" i="25"/>
  <c r="E20" i="25"/>
  <c r="D20" i="25"/>
  <c r="C20" i="25"/>
  <c r="Z19" i="25"/>
  <c r="Y19" i="25"/>
  <c r="X19" i="25"/>
  <c r="W19" i="25"/>
  <c r="V19" i="25"/>
  <c r="U19" i="25"/>
  <c r="T19" i="25"/>
  <c r="S19" i="25"/>
  <c r="R19" i="25"/>
  <c r="Q19" i="25"/>
  <c r="P19" i="25"/>
  <c r="O19" i="25"/>
  <c r="N19" i="25"/>
  <c r="M19" i="25"/>
  <c r="L19" i="25"/>
  <c r="K19" i="25"/>
  <c r="J19" i="25"/>
  <c r="I19" i="25"/>
  <c r="H19" i="25"/>
  <c r="G19" i="25"/>
  <c r="F19" i="25"/>
  <c r="E19" i="25"/>
  <c r="D19" i="25"/>
  <c r="C19" i="25"/>
  <c r="Z18" i="25"/>
  <c r="Y18" i="25"/>
  <c r="X18" i="25"/>
  <c r="W18" i="25"/>
  <c r="V18" i="25"/>
  <c r="U18" i="25"/>
  <c r="T18" i="25"/>
  <c r="S18" i="25"/>
  <c r="R18" i="25"/>
  <c r="Q18" i="25"/>
  <c r="P18" i="25"/>
  <c r="O18" i="25"/>
  <c r="N18" i="25"/>
  <c r="M18" i="25"/>
  <c r="L18" i="25"/>
  <c r="K18" i="25"/>
  <c r="J18" i="25"/>
  <c r="I18" i="25"/>
  <c r="H18" i="25"/>
  <c r="G18" i="25"/>
  <c r="F18" i="25"/>
  <c r="E18" i="25"/>
  <c r="D18" i="25"/>
  <c r="C18" i="25"/>
  <c r="Z17" i="25"/>
  <c r="Y17" i="25"/>
  <c r="X17" i="25"/>
  <c r="W17" i="25"/>
  <c r="V17" i="25"/>
  <c r="U17" i="25"/>
  <c r="T17" i="25"/>
  <c r="S17" i="25"/>
  <c r="R17" i="25"/>
  <c r="Q17" i="25"/>
  <c r="P17" i="25"/>
  <c r="O17" i="25"/>
  <c r="N17" i="25"/>
  <c r="M17" i="25"/>
  <c r="L17" i="25"/>
  <c r="K17" i="25"/>
  <c r="J17" i="25"/>
  <c r="I17" i="25"/>
  <c r="H17" i="25"/>
  <c r="G17" i="25"/>
  <c r="F17" i="25"/>
  <c r="E17" i="25"/>
  <c r="D17" i="25"/>
  <c r="C17" i="25"/>
  <c r="Z16" i="25"/>
  <c r="Y16" i="25"/>
  <c r="X16" i="25"/>
  <c r="W16" i="25"/>
  <c r="V16" i="25"/>
  <c r="U16" i="25"/>
  <c r="T16" i="25"/>
  <c r="S16" i="25"/>
  <c r="R16" i="25"/>
  <c r="Q16" i="25"/>
  <c r="P16" i="25"/>
  <c r="O16" i="25"/>
  <c r="N16" i="25"/>
  <c r="M16" i="25"/>
  <c r="L16" i="25"/>
  <c r="K16" i="25"/>
  <c r="J16" i="25"/>
  <c r="I16" i="25"/>
  <c r="H16" i="25"/>
  <c r="G16" i="25"/>
  <c r="F16" i="25"/>
  <c r="E16" i="25"/>
  <c r="D16" i="25"/>
  <c r="C16" i="25"/>
  <c r="Z15" i="25"/>
  <c r="Y15" i="25"/>
  <c r="X15" i="25"/>
  <c r="W15" i="25"/>
  <c r="V15" i="25"/>
  <c r="U15" i="25"/>
  <c r="T15" i="25"/>
  <c r="S15" i="25"/>
  <c r="R15" i="25"/>
  <c r="Q15" i="25"/>
  <c r="P15" i="25"/>
  <c r="O15" i="25"/>
  <c r="N15" i="25"/>
  <c r="M15" i="25"/>
  <c r="L15" i="25"/>
  <c r="K15" i="25"/>
  <c r="J15" i="25"/>
  <c r="I15" i="25"/>
  <c r="H15" i="25"/>
  <c r="G15" i="25"/>
  <c r="F15" i="25"/>
  <c r="E15" i="25"/>
  <c r="D15" i="25"/>
  <c r="C15" i="25"/>
  <c r="Z14" i="25"/>
  <c r="Y14" i="25"/>
  <c r="X14" i="25"/>
  <c r="W14" i="25"/>
  <c r="V14" i="25"/>
  <c r="U14" i="25"/>
  <c r="T14" i="25"/>
  <c r="S14" i="25"/>
  <c r="R14" i="25"/>
  <c r="Q14" i="25"/>
  <c r="P14" i="25"/>
  <c r="O14" i="25"/>
  <c r="N14" i="25"/>
  <c r="M14" i="25"/>
  <c r="L14" i="25"/>
  <c r="K14" i="25"/>
  <c r="J14" i="25"/>
  <c r="I14" i="25"/>
  <c r="H14" i="25"/>
  <c r="G14" i="25"/>
  <c r="F14" i="25"/>
  <c r="E14" i="25"/>
  <c r="D14" i="25"/>
  <c r="C14" i="25"/>
  <c r="Z13" i="25"/>
  <c r="Y13" i="25"/>
  <c r="X13" i="25"/>
  <c r="W13" i="25"/>
  <c r="V13" i="25"/>
  <c r="U13" i="25"/>
  <c r="T13" i="25"/>
  <c r="S13" i="25"/>
  <c r="R13" i="25"/>
  <c r="Q13" i="25"/>
  <c r="P13" i="25"/>
  <c r="O13" i="25"/>
  <c r="N13" i="25"/>
  <c r="M13" i="25"/>
  <c r="L13" i="25"/>
  <c r="K13" i="25"/>
  <c r="J13" i="25"/>
  <c r="I13" i="25"/>
  <c r="H13" i="25"/>
  <c r="G13" i="25"/>
  <c r="F13" i="25"/>
  <c r="E13" i="25"/>
  <c r="D13" i="25"/>
  <c r="C13" i="25"/>
  <c r="Z12" i="25"/>
  <c r="Y12" i="25"/>
  <c r="X12" i="25"/>
  <c r="W12" i="25"/>
  <c r="V12" i="25"/>
  <c r="U12" i="25"/>
  <c r="T12" i="25"/>
  <c r="S12" i="25"/>
  <c r="R12" i="25"/>
  <c r="Q12" i="25"/>
  <c r="P12" i="25"/>
  <c r="O12" i="25"/>
  <c r="N12" i="25"/>
  <c r="M12" i="25"/>
  <c r="L12" i="25"/>
  <c r="K12" i="25"/>
  <c r="J12" i="25"/>
  <c r="I12" i="25"/>
  <c r="H12" i="25"/>
  <c r="G12" i="25"/>
  <c r="F12" i="25"/>
  <c r="E12" i="25"/>
  <c r="D12" i="25"/>
  <c r="C12" i="25"/>
  <c r="Z11" i="25"/>
  <c r="Y11" i="25"/>
  <c r="X11" i="25"/>
  <c r="W11" i="25"/>
  <c r="V11" i="25"/>
  <c r="U11" i="25"/>
  <c r="T11" i="25"/>
  <c r="S11" i="25"/>
  <c r="R11" i="25"/>
  <c r="Q11" i="25"/>
  <c r="P11" i="25"/>
  <c r="O11" i="25"/>
  <c r="N11" i="25"/>
  <c r="M11" i="25"/>
  <c r="L11" i="25"/>
  <c r="K11" i="25"/>
  <c r="J11" i="25"/>
  <c r="I11" i="25"/>
  <c r="H11" i="25"/>
  <c r="G11" i="25"/>
  <c r="F11" i="25"/>
  <c r="E11" i="25"/>
  <c r="D11" i="25"/>
  <c r="C11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H10" i="25"/>
  <c r="G10" i="25"/>
  <c r="F10" i="25"/>
  <c r="E10" i="25"/>
  <c r="D10" i="25"/>
  <c r="C10" i="25"/>
  <c r="Z9" i="25"/>
  <c r="Y9" i="25"/>
  <c r="X9" i="25"/>
  <c r="W9" i="25"/>
  <c r="V9" i="25"/>
  <c r="U9" i="25"/>
  <c r="T9" i="25"/>
  <c r="S9" i="25"/>
  <c r="R9" i="25"/>
  <c r="Q9" i="25"/>
  <c r="P9" i="25"/>
  <c r="O9" i="25"/>
  <c r="N9" i="25"/>
  <c r="M9" i="25"/>
  <c r="L9" i="25"/>
  <c r="K9" i="25"/>
  <c r="J9" i="25"/>
  <c r="I9" i="25"/>
  <c r="H9" i="25"/>
  <c r="G9" i="25"/>
  <c r="F9" i="25"/>
  <c r="E9" i="25"/>
  <c r="D9" i="25"/>
  <c r="C9" i="25"/>
  <c r="Z8" i="25"/>
  <c r="Y8" i="25"/>
  <c r="X8" i="25"/>
  <c r="W8" i="25"/>
  <c r="V8" i="25"/>
  <c r="U8" i="25"/>
  <c r="T8" i="25"/>
  <c r="S8" i="25"/>
  <c r="R8" i="25"/>
  <c r="Q8" i="25"/>
  <c r="P8" i="25"/>
  <c r="O8" i="25"/>
  <c r="N8" i="25"/>
  <c r="M8" i="25"/>
  <c r="L8" i="25"/>
  <c r="K8" i="25"/>
  <c r="J8" i="25"/>
  <c r="I8" i="25"/>
  <c r="H8" i="25"/>
  <c r="G8" i="25"/>
  <c r="F8" i="25"/>
  <c r="E8" i="25"/>
  <c r="D8" i="25"/>
  <c r="C8" i="25"/>
  <c r="Z7" i="25"/>
  <c r="Y7" i="25"/>
  <c r="X7" i="25"/>
  <c r="W7" i="25"/>
  <c r="V7" i="25"/>
  <c r="U7" i="25"/>
  <c r="T7" i="25"/>
  <c r="S7" i="25"/>
  <c r="R7" i="25"/>
  <c r="Q7" i="25"/>
  <c r="P7" i="25"/>
  <c r="O7" i="25"/>
  <c r="N7" i="25"/>
  <c r="M7" i="25"/>
  <c r="L7" i="25"/>
  <c r="K7" i="25"/>
  <c r="J7" i="25"/>
  <c r="I7" i="25"/>
  <c r="H7" i="25"/>
  <c r="G7" i="25"/>
  <c r="F7" i="25"/>
  <c r="E7" i="25"/>
  <c r="D7" i="25"/>
  <c r="C7" i="25"/>
  <c r="O1" i="31"/>
  <c r="O1" i="26"/>
  <c r="O1" i="1"/>
  <c r="J41" i="25" l="1"/>
  <c r="J42" i="25"/>
  <c r="B5" i="1"/>
  <c r="S18" i="1" l="1"/>
  <c r="V39" i="1" l="1"/>
  <c r="U39" i="1"/>
  <c r="S5" i="1" l="1"/>
  <c r="S39" i="36"/>
  <c r="S39" i="35"/>
  <c r="S39" i="34"/>
  <c r="S39" i="33"/>
  <c r="S39" i="32"/>
  <c r="S38" i="36"/>
  <c r="V38" i="36" s="1"/>
  <c r="S37" i="36"/>
  <c r="V37" i="36" s="1"/>
  <c r="S36" i="36"/>
  <c r="V36" i="36" s="1"/>
  <c r="S35" i="36"/>
  <c r="V35" i="36" s="1"/>
  <c r="S34" i="36"/>
  <c r="V34" i="36" s="1"/>
  <c r="S33" i="36"/>
  <c r="V33" i="36" s="1"/>
  <c r="S32" i="36"/>
  <c r="V32" i="36" s="1"/>
  <c r="S31" i="36"/>
  <c r="V31" i="36" s="1"/>
  <c r="S30" i="36"/>
  <c r="V30" i="36" s="1"/>
  <c r="S29" i="36"/>
  <c r="V29" i="36" s="1"/>
  <c r="S28" i="36"/>
  <c r="V28" i="36" s="1"/>
  <c r="S27" i="36"/>
  <c r="V27" i="36" s="1"/>
  <c r="S26" i="36"/>
  <c r="V26" i="36" s="1"/>
  <c r="S25" i="36"/>
  <c r="V25" i="36" s="1"/>
  <c r="S24" i="36"/>
  <c r="V24" i="36" s="1"/>
  <c r="S23" i="36"/>
  <c r="V23" i="36" s="1"/>
  <c r="S22" i="36"/>
  <c r="V22" i="36" s="1"/>
  <c r="S21" i="36"/>
  <c r="V21" i="36" s="1"/>
  <c r="S20" i="36"/>
  <c r="V20" i="36" s="1"/>
  <c r="S19" i="36"/>
  <c r="V19" i="36" s="1"/>
  <c r="S18" i="36"/>
  <c r="V18" i="36" s="1"/>
  <c r="S17" i="36"/>
  <c r="V17" i="36" s="1"/>
  <c r="S16" i="36"/>
  <c r="V16" i="36" s="1"/>
  <c r="S15" i="36"/>
  <c r="V15" i="36" s="1"/>
  <c r="S14" i="36"/>
  <c r="V14" i="36" s="1"/>
  <c r="S13" i="36"/>
  <c r="V13" i="36" s="1"/>
  <c r="S12" i="36"/>
  <c r="V12" i="36" s="1"/>
  <c r="S11" i="36"/>
  <c r="V11" i="36" s="1"/>
  <c r="S10" i="36"/>
  <c r="V10" i="36" s="1"/>
  <c r="S9" i="36"/>
  <c r="V9" i="36" s="1"/>
  <c r="S8" i="36"/>
  <c r="V8" i="36" s="1"/>
  <c r="S7" i="36"/>
  <c r="V7" i="36" s="1"/>
  <c r="S6" i="36"/>
  <c r="V6" i="36" s="1"/>
  <c r="S5" i="36"/>
  <c r="V5" i="36" s="1"/>
  <c r="S38" i="35"/>
  <c r="V38" i="35" s="1"/>
  <c r="S37" i="35"/>
  <c r="V37" i="35" s="1"/>
  <c r="S36" i="35"/>
  <c r="V36" i="35" s="1"/>
  <c r="S35" i="35"/>
  <c r="V35" i="35" s="1"/>
  <c r="S34" i="35"/>
  <c r="V34" i="35" s="1"/>
  <c r="S33" i="35"/>
  <c r="V33" i="35" s="1"/>
  <c r="S32" i="35"/>
  <c r="V32" i="35" s="1"/>
  <c r="S31" i="35"/>
  <c r="V31" i="35" s="1"/>
  <c r="S30" i="35"/>
  <c r="V30" i="35" s="1"/>
  <c r="S29" i="35"/>
  <c r="V29" i="35" s="1"/>
  <c r="S28" i="35"/>
  <c r="V28" i="35" s="1"/>
  <c r="S27" i="35"/>
  <c r="V27" i="35" s="1"/>
  <c r="S26" i="35"/>
  <c r="V26" i="35" s="1"/>
  <c r="S25" i="35"/>
  <c r="V25" i="35" s="1"/>
  <c r="S24" i="35"/>
  <c r="V24" i="35" s="1"/>
  <c r="S23" i="35"/>
  <c r="V23" i="35" s="1"/>
  <c r="S22" i="35"/>
  <c r="V22" i="35" s="1"/>
  <c r="S21" i="35"/>
  <c r="V21" i="35" s="1"/>
  <c r="S20" i="35"/>
  <c r="V20" i="35" s="1"/>
  <c r="S19" i="35"/>
  <c r="V19" i="35" s="1"/>
  <c r="S18" i="35"/>
  <c r="V18" i="35" s="1"/>
  <c r="S17" i="35"/>
  <c r="V17" i="35" s="1"/>
  <c r="S16" i="35"/>
  <c r="V16" i="35" s="1"/>
  <c r="S15" i="35"/>
  <c r="V15" i="35" s="1"/>
  <c r="S14" i="35"/>
  <c r="V14" i="35" s="1"/>
  <c r="S13" i="35"/>
  <c r="V13" i="35" s="1"/>
  <c r="S12" i="35"/>
  <c r="V12" i="35" s="1"/>
  <c r="S11" i="35"/>
  <c r="V11" i="35" s="1"/>
  <c r="S10" i="35"/>
  <c r="V10" i="35" s="1"/>
  <c r="S9" i="35"/>
  <c r="V9" i="35" s="1"/>
  <c r="S8" i="35"/>
  <c r="V8" i="35" s="1"/>
  <c r="S7" i="35"/>
  <c r="V7" i="35" s="1"/>
  <c r="S6" i="35"/>
  <c r="V6" i="35" s="1"/>
  <c r="S5" i="35"/>
  <c r="V5" i="35" s="1"/>
  <c r="S38" i="34"/>
  <c r="V38" i="34" s="1"/>
  <c r="S37" i="34"/>
  <c r="V37" i="34" s="1"/>
  <c r="S36" i="34"/>
  <c r="V36" i="34" s="1"/>
  <c r="S35" i="34"/>
  <c r="V35" i="34" s="1"/>
  <c r="S34" i="34"/>
  <c r="V34" i="34" s="1"/>
  <c r="S33" i="34"/>
  <c r="V33" i="34" s="1"/>
  <c r="S32" i="34"/>
  <c r="V32" i="34" s="1"/>
  <c r="S31" i="34"/>
  <c r="V31" i="34" s="1"/>
  <c r="S30" i="34"/>
  <c r="V30" i="34" s="1"/>
  <c r="S29" i="34"/>
  <c r="V29" i="34" s="1"/>
  <c r="S28" i="34"/>
  <c r="V28" i="34" s="1"/>
  <c r="S27" i="34"/>
  <c r="V27" i="34" s="1"/>
  <c r="S26" i="34"/>
  <c r="V26" i="34" s="1"/>
  <c r="S25" i="34"/>
  <c r="V25" i="34" s="1"/>
  <c r="S24" i="34"/>
  <c r="V24" i="34" s="1"/>
  <c r="S23" i="34"/>
  <c r="V23" i="34" s="1"/>
  <c r="S22" i="34"/>
  <c r="V22" i="34" s="1"/>
  <c r="S21" i="34"/>
  <c r="V21" i="34" s="1"/>
  <c r="S20" i="34"/>
  <c r="V20" i="34" s="1"/>
  <c r="S19" i="34"/>
  <c r="V19" i="34" s="1"/>
  <c r="S18" i="34"/>
  <c r="V18" i="34" s="1"/>
  <c r="S17" i="34"/>
  <c r="V17" i="34" s="1"/>
  <c r="S16" i="34"/>
  <c r="V16" i="34" s="1"/>
  <c r="S15" i="34"/>
  <c r="V15" i="34" s="1"/>
  <c r="S14" i="34"/>
  <c r="V14" i="34" s="1"/>
  <c r="S13" i="34"/>
  <c r="V13" i="34" s="1"/>
  <c r="S12" i="34"/>
  <c r="V12" i="34" s="1"/>
  <c r="S11" i="34"/>
  <c r="V11" i="34" s="1"/>
  <c r="S10" i="34"/>
  <c r="V10" i="34" s="1"/>
  <c r="S9" i="34"/>
  <c r="V9" i="34" s="1"/>
  <c r="S8" i="34"/>
  <c r="V8" i="34" s="1"/>
  <c r="S7" i="34"/>
  <c r="V7" i="34" s="1"/>
  <c r="S6" i="34"/>
  <c r="V6" i="34" s="1"/>
  <c r="S5" i="34"/>
  <c r="V5" i="34" s="1"/>
  <c r="S38" i="33"/>
  <c r="V38" i="33" s="1"/>
  <c r="S37" i="33"/>
  <c r="V37" i="33" s="1"/>
  <c r="S36" i="33"/>
  <c r="V36" i="33" s="1"/>
  <c r="S35" i="33"/>
  <c r="V35" i="33" s="1"/>
  <c r="S34" i="33"/>
  <c r="V34" i="33" s="1"/>
  <c r="S33" i="33"/>
  <c r="V33" i="33" s="1"/>
  <c r="S32" i="33"/>
  <c r="V32" i="33" s="1"/>
  <c r="S31" i="33"/>
  <c r="V31" i="33" s="1"/>
  <c r="S30" i="33"/>
  <c r="V30" i="33" s="1"/>
  <c r="S29" i="33"/>
  <c r="V29" i="33" s="1"/>
  <c r="S28" i="33"/>
  <c r="V28" i="33" s="1"/>
  <c r="S27" i="33"/>
  <c r="V27" i="33" s="1"/>
  <c r="S26" i="33"/>
  <c r="V26" i="33" s="1"/>
  <c r="S25" i="33"/>
  <c r="V25" i="33" s="1"/>
  <c r="S24" i="33"/>
  <c r="V24" i="33" s="1"/>
  <c r="S23" i="33"/>
  <c r="V23" i="33" s="1"/>
  <c r="S22" i="33"/>
  <c r="V22" i="33" s="1"/>
  <c r="S21" i="33"/>
  <c r="V21" i="33" s="1"/>
  <c r="S20" i="33"/>
  <c r="V20" i="33" s="1"/>
  <c r="S19" i="33"/>
  <c r="V19" i="33" s="1"/>
  <c r="S18" i="33"/>
  <c r="V18" i="33" s="1"/>
  <c r="S17" i="33"/>
  <c r="V17" i="33" s="1"/>
  <c r="S16" i="33"/>
  <c r="V16" i="33" s="1"/>
  <c r="S15" i="33"/>
  <c r="V15" i="33" s="1"/>
  <c r="S14" i="33"/>
  <c r="V14" i="33" s="1"/>
  <c r="S13" i="33"/>
  <c r="V13" i="33" s="1"/>
  <c r="S12" i="33"/>
  <c r="V12" i="33" s="1"/>
  <c r="S11" i="33"/>
  <c r="V11" i="33" s="1"/>
  <c r="S10" i="33"/>
  <c r="V10" i="33" s="1"/>
  <c r="S9" i="33"/>
  <c r="V9" i="33" s="1"/>
  <c r="S8" i="33"/>
  <c r="V8" i="33" s="1"/>
  <c r="S7" i="33"/>
  <c r="V7" i="33" s="1"/>
  <c r="S6" i="33"/>
  <c r="V6" i="33" s="1"/>
  <c r="S5" i="33"/>
  <c r="V5" i="33" s="1"/>
  <c r="S38" i="32"/>
  <c r="V38" i="32" s="1"/>
  <c r="S37" i="32"/>
  <c r="V37" i="32" s="1"/>
  <c r="S36" i="32"/>
  <c r="V36" i="32" s="1"/>
  <c r="S35" i="32"/>
  <c r="V35" i="32" s="1"/>
  <c r="S34" i="32"/>
  <c r="V34" i="32" s="1"/>
  <c r="S33" i="32"/>
  <c r="V33" i="32" s="1"/>
  <c r="S32" i="32"/>
  <c r="V32" i="32" s="1"/>
  <c r="S31" i="32"/>
  <c r="V31" i="32" s="1"/>
  <c r="S30" i="32"/>
  <c r="V30" i="32" s="1"/>
  <c r="S29" i="32"/>
  <c r="V29" i="32" s="1"/>
  <c r="S28" i="32"/>
  <c r="V28" i="32" s="1"/>
  <c r="S27" i="32"/>
  <c r="V27" i="32" s="1"/>
  <c r="S26" i="32"/>
  <c r="V26" i="32" s="1"/>
  <c r="S25" i="32"/>
  <c r="V25" i="32" s="1"/>
  <c r="S24" i="32"/>
  <c r="V24" i="32" s="1"/>
  <c r="S23" i="32"/>
  <c r="V23" i="32" s="1"/>
  <c r="S22" i="32"/>
  <c r="V22" i="32" s="1"/>
  <c r="S21" i="32"/>
  <c r="V21" i="32" s="1"/>
  <c r="S20" i="32"/>
  <c r="V20" i="32" s="1"/>
  <c r="S19" i="32"/>
  <c r="V19" i="32" s="1"/>
  <c r="S18" i="32"/>
  <c r="V18" i="32" s="1"/>
  <c r="S17" i="32"/>
  <c r="V17" i="32" s="1"/>
  <c r="S16" i="32"/>
  <c r="V16" i="32" s="1"/>
  <c r="S15" i="32"/>
  <c r="V15" i="32" s="1"/>
  <c r="S14" i="32"/>
  <c r="V14" i="32" s="1"/>
  <c r="S13" i="32"/>
  <c r="V13" i="32" s="1"/>
  <c r="S12" i="32"/>
  <c r="V12" i="32" s="1"/>
  <c r="S11" i="32"/>
  <c r="V11" i="32" s="1"/>
  <c r="S10" i="32"/>
  <c r="V10" i="32" s="1"/>
  <c r="S9" i="32"/>
  <c r="V9" i="32" s="1"/>
  <c r="S8" i="32"/>
  <c r="V8" i="32" s="1"/>
  <c r="S7" i="32"/>
  <c r="V7" i="32" s="1"/>
  <c r="S6" i="32"/>
  <c r="V6" i="32" s="1"/>
  <c r="S5" i="32"/>
  <c r="V5" i="32" s="1"/>
  <c r="S38" i="31"/>
  <c r="V38" i="31" s="1"/>
  <c r="S37" i="31"/>
  <c r="V37" i="31" s="1"/>
  <c r="S36" i="31"/>
  <c r="V36" i="31" s="1"/>
  <c r="S35" i="31"/>
  <c r="V35" i="31" s="1"/>
  <c r="S34" i="31"/>
  <c r="V34" i="31" s="1"/>
  <c r="S33" i="31"/>
  <c r="V33" i="31" s="1"/>
  <c r="S32" i="31"/>
  <c r="V32" i="31" s="1"/>
  <c r="S31" i="31"/>
  <c r="V31" i="31" s="1"/>
  <c r="S30" i="31"/>
  <c r="V30" i="31" s="1"/>
  <c r="S29" i="31"/>
  <c r="V29" i="31" s="1"/>
  <c r="S28" i="31"/>
  <c r="V28" i="31" s="1"/>
  <c r="S27" i="31"/>
  <c r="V27" i="31" s="1"/>
  <c r="S26" i="31"/>
  <c r="V26" i="31" s="1"/>
  <c r="S25" i="31"/>
  <c r="V25" i="31" s="1"/>
  <c r="S24" i="31"/>
  <c r="V24" i="31" s="1"/>
  <c r="S23" i="31"/>
  <c r="V23" i="31" s="1"/>
  <c r="S22" i="31"/>
  <c r="V22" i="31" s="1"/>
  <c r="S21" i="31"/>
  <c r="V21" i="31" s="1"/>
  <c r="S20" i="31"/>
  <c r="V20" i="31" s="1"/>
  <c r="K21" i="25" s="1"/>
  <c r="S19" i="31"/>
  <c r="V19" i="31" s="1"/>
  <c r="S18" i="31"/>
  <c r="V18" i="31" s="1"/>
  <c r="S17" i="31"/>
  <c r="V17" i="31" s="1"/>
  <c r="S16" i="31"/>
  <c r="V16" i="31" s="1"/>
  <c r="S15" i="31"/>
  <c r="V15" i="31" s="1"/>
  <c r="S14" i="31"/>
  <c r="V14" i="31" s="1"/>
  <c r="S13" i="31"/>
  <c r="V13" i="31" s="1"/>
  <c r="S12" i="31"/>
  <c r="V12" i="31" s="1"/>
  <c r="S11" i="31"/>
  <c r="V11" i="31" s="1"/>
  <c r="S10" i="31"/>
  <c r="V10" i="31" s="1"/>
  <c r="S9" i="31"/>
  <c r="V9" i="31" s="1"/>
  <c r="S8" i="31"/>
  <c r="S7" i="31"/>
  <c r="V7" i="31" s="1"/>
  <c r="S6" i="31"/>
  <c r="V6" i="31" s="1"/>
  <c r="S5" i="31"/>
  <c r="S38" i="26"/>
  <c r="V38" i="26" s="1"/>
  <c r="S37" i="26"/>
  <c r="V37" i="26" s="1"/>
  <c r="S36" i="26"/>
  <c r="V36" i="26" s="1"/>
  <c r="S35" i="26"/>
  <c r="V35" i="26" s="1"/>
  <c r="S34" i="26"/>
  <c r="V34" i="26" s="1"/>
  <c r="S33" i="26"/>
  <c r="V33" i="26" s="1"/>
  <c r="S32" i="26"/>
  <c r="V32" i="26" s="1"/>
  <c r="S31" i="26"/>
  <c r="V31" i="26" s="1"/>
  <c r="S30" i="26"/>
  <c r="V30" i="26" s="1"/>
  <c r="S29" i="26"/>
  <c r="V29" i="26" s="1"/>
  <c r="S28" i="26"/>
  <c r="V28" i="26" s="1"/>
  <c r="S27" i="26"/>
  <c r="V27" i="26" s="1"/>
  <c r="S26" i="26"/>
  <c r="V26" i="26" s="1"/>
  <c r="S25" i="26"/>
  <c r="V25" i="26" s="1"/>
  <c r="S24" i="26"/>
  <c r="V24" i="26" s="1"/>
  <c r="S23" i="26"/>
  <c r="V23" i="26" s="1"/>
  <c r="S22" i="26"/>
  <c r="V22" i="26" s="1"/>
  <c r="S21" i="26"/>
  <c r="V21" i="26" s="1"/>
  <c r="S20" i="26"/>
  <c r="S19" i="26"/>
  <c r="S18" i="26"/>
  <c r="S17" i="26"/>
  <c r="S16" i="26"/>
  <c r="S15" i="26"/>
  <c r="S14" i="26"/>
  <c r="S13" i="26"/>
  <c r="S12" i="26"/>
  <c r="S11" i="26"/>
  <c r="S10" i="26"/>
  <c r="S9" i="26"/>
  <c r="S8" i="26"/>
  <c r="S6" i="26"/>
  <c r="S5" i="26"/>
  <c r="V36" i="1"/>
  <c r="V35" i="1"/>
  <c r="V32" i="1"/>
  <c r="V31" i="1"/>
  <c r="V28" i="1"/>
  <c r="V27" i="1"/>
  <c r="V24" i="1"/>
  <c r="V10" i="1"/>
  <c r="T10" i="1"/>
  <c r="T5" i="1"/>
  <c r="S38" i="1"/>
  <c r="T38" i="1" s="1"/>
  <c r="S37" i="1"/>
  <c r="V37" i="1" s="1"/>
  <c r="S36" i="1"/>
  <c r="T36" i="1" s="1"/>
  <c r="S35" i="1"/>
  <c r="T35" i="1" s="1"/>
  <c r="S34" i="1"/>
  <c r="T34" i="1" s="1"/>
  <c r="S33" i="1"/>
  <c r="V33" i="1" s="1"/>
  <c r="S32" i="1"/>
  <c r="T32" i="1" s="1"/>
  <c r="S31" i="1"/>
  <c r="T31" i="1" s="1"/>
  <c r="S30" i="1"/>
  <c r="T30" i="1" s="1"/>
  <c r="S29" i="1"/>
  <c r="V29" i="1" s="1"/>
  <c r="S28" i="1"/>
  <c r="T28" i="1" s="1"/>
  <c r="S27" i="1"/>
  <c r="T27" i="1" s="1"/>
  <c r="S26" i="1"/>
  <c r="T26" i="1" s="1"/>
  <c r="S25" i="1"/>
  <c r="T25" i="1" s="1"/>
  <c r="S24" i="1"/>
  <c r="T24" i="1" s="1"/>
  <c r="S23" i="1"/>
  <c r="T23" i="1" s="1"/>
  <c r="S22" i="1"/>
  <c r="T22" i="1" s="1"/>
  <c r="S21" i="1"/>
  <c r="V21" i="1" s="1"/>
  <c r="S19" i="1"/>
  <c r="S17" i="1"/>
  <c r="S16" i="1"/>
  <c r="S15" i="1"/>
  <c r="S14" i="1"/>
  <c r="T14" i="1" s="1"/>
  <c r="S13" i="1"/>
  <c r="S12" i="1"/>
  <c r="S11" i="1"/>
  <c r="S10" i="1"/>
  <c r="S9" i="1"/>
  <c r="S8" i="1"/>
  <c r="S7" i="1"/>
  <c r="S6" i="1"/>
  <c r="R39" i="36"/>
  <c r="Q39" i="36"/>
  <c r="P39" i="36"/>
  <c r="O39" i="36"/>
  <c r="N39" i="36"/>
  <c r="M39" i="36"/>
  <c r="L39" i="36"/>
  <c r="K39" i="36"/>
  <c r="J39" i="36"/>
  <c r="I39" i="36"/>
  <c r="H39" i="36"/>
  <c r="G39" i="36"/>
  <c r="F39" i="36"/>
  <c r="E39" i="36"/>
  <c r="D39" i="36"/>
  <c r="C39" i="36"/>
  <c r="B38" i="36"/>
  <c r="B37" i="36"/>
  <c r="B36" i="36"/>
  <c r="B35" i="36"/>
  <c r="B34" i="36"/>
  <c r="B33" i="36"/>
  <c r="B32" i="36"/>
  <c r="B31" i="36"/>
  <c r="B30" i="36"/>
  <c r="B29" i="36"/>
  <c r="B28" i="36"/>
  <c r="B27" i="36"/>
  <c r="B26" i="36"/>
  <c r="B25" i="36"/>
  <c r="B24" i="36"/>
  <c r="B23" i="36"/>
  <c r="B22" i="36"/>
  <c r="B21" i="36"/>
  <c r="B20" i="36"/>
  <c r="B19" i="36"/>
  <c r="B18" i="36"/>
  <c r="B17" i="36"/>
  <c r="B16" i="36"/>
  <c r="B15" i="36"/>
  <c r="B14" i="36"/>
  <c r="B13" i="36"/>
  <c r="B12" i="36"/>
  <c r="B11" i="36"/>
  <c r="B10" i="36"/>
  <c r="B9" i="36"/>
  <c r="B8" i="36"/>
  <c r="B7" i="36"/>
  <c r="B6" i="36"/>
  <c r="B5" i="36"/>
  <c r="S4" i="36"/>
  <c r="S1" i="36"/>
  <c r="O1" i="36"/>
  <c r="L1" i="36"/>
  <c r="R39" i="35"/>
  <c r="Q39" i="35"/>
  <c r="P39" i="35"/>
  <c r="O39" i="35"/>
  <c r="N39" i="35"/>
  <c r="M39" i="35"/>
  <c r="L39" i="35"/>
  <c r="K39" i="35"/>
  <c r="J39" i="35"/>
  <c r="I39" i="35"/>
  <c r="H39" i="35"/>
  <c r="G39" i="35"/>
  <c r="F39" i="35"/>
  <c r="E39" i="35"/>
  <c r="D39" i="35"/>
  <c r="C39" i="35"/>
  <c r="B38" i="35"/>
  <c r="B37" i="35"/>
  <c r="B36" i="35"/>
  <c r="B35" i="35"/>
  <c r="B34" i="35"/>
  <c r="B33" i="35"/>
  <c r="B32" i="35"/>
  <c r="B31" i="35"/>
  <c r="B30" i="35"/>
  <c r="B29" i="35"/>
  <c r="B28" i="35"/>
  <c r="B27" i="35"/>
  <c r="B26" i="35"/>
  <c r="B25" i="35"/>
  <c r="B24" i="35"/>
  <c r="B23" i="35"/>
  <c r="B22" i="35"/>
  <c r="B21" i="35"/>
  <c r="B20" i="35"/>
  <c r="B19" i="35"/>
  <c r="B18" i="35"/>
  <c r="B17" i="35"/>
  <c r="B16" i="35"/>
  <c r="B15" i="35"/>
  <c r="B14" i="35"/>
  <c r="B13" i="35"/>
  <c r="B12" i="35"/>
  <c r="B11" i="35"/>
  <c r="B10" i="35"/>
  <c r="B9" i="35"/>
  <c r="B8" i="35"/>
  <c r="B7" i="35"/>
  <c r="B6" i="35"/>
  <c r="B5" i="35"/>
  <c r="S4" i="35"/>
  <c r="S1" i="35"/>
  <c r="O1" i="35"/>
  <c r="L1" i="35"/>
  <c r="R39" i="34"/>
  <c r="Q39" i="34"/>
  <c r="P39" i="34"/>
  <c r="O39" i="34"/>
  <c r="N39" i="34"/>
  <c r="M39" i="34"/>
  <c r="L39" i="34"/>
  <c r="K39" i="34"/>
  <c r="J39" i="34"/>
  <c r="I39" i="34"/>
  <c r="H39" i="34"/>
  <c r="G39" i="34"/>
  <c r="F39" i="34"/>
  <c r="E39" i="34"/>
  <c r="D39" i="34"/>
  <c r="C39" i="34"/>
  <c r="B38" i="34"/>
  <c r="B37" i="34"/>
  <c r="B36" i="34"/>
  <c r="B35" i="34"/>
  <c r="B34" i="34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7" i="34"/>
  <c r="B6" i="34"/>
  <c r="B5" i="34"/>
  <c r="S4" i="34"/>
  <c r="S1" i="34"/>
  <c r="O1" i="34"/>
  <c r="L1" i="34"/>
  <c r="R39" i="33"/>
  <c r="Q39" i="33"/>
  <c r="P39" i="33"/>
  <c r="O39" i="33"/>
  <c r="N39" i="33"/>
  <c r="M39" i="33"/>
  <c r="L39" i="33"/>
  <c r="K39" i="33"/>
  <c r="J39" i="33"/>
  <c r="I39" i="33"/>
  <c r="H39" i="33"/>
  <c r="G39" i="33"/>
  <c r="F39" i="33"/>
  <c r="E39" i="33"/>
  <c r="D39" i="33"/>
  <c r="C39" i="33"/>
  <c r="B38" i="33"/>
  <c r="B37" i="33"/>
  <c r="B36" i="33"/>
  <c r="B35" i="33"/>
  <c r="B34" i="33"/>
  <c r="B33" i="33"/>
  <c r="B32" i="33"/>
  <c r="B31" i="33"/>
  <c r="B30" i="33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7" i="33"/>
  <c r="B6" i="33"/>
  <c r="B5" i="33"/>
  <c r="S4" i="33"/>
  <c r="S1" i="33"/>
  <c r="O1" i="33"/>
  <c r="L1" i="33"/>
  <c r="R39" i="32"/>
  <c r="Q39" i="32"/>
  <c r="P39" i="32"/>
  <c r="O39" i="32"/>
  <c r="N39" i="32"/>
  <c r="M39" i="32"/>
  <c r="L39" i="32"/>
  <c r="K39" i="32"/>
  <c r="J39" i="32"/>
  <c r="I39" i="32"/>
  <c r="H39" i="32"/>
  <c r="G39" i="32"/>
  <c r="F39" i="32"/>
  <c r="E39" i="32"/>
  <c r="D39" i="32"/>
  <c r="C39" i="32"/>
  <c r="B38" i="32"/>
  <c r="B37" i="32"/>
  <c r="B36" i="32"/>
  <c r="B35" i="32"/>
  <c r="B34" i="32"/>
  <c r="B33" i="32"/>
  <c r="B32" i="32"/>
  <c r="B31" i="32"/>
  <c r="B30" i="32"/>
  <c r="B29" i="32"/>
  <c r="B28" i="32"/>
  <c r="B27" i="32"/>
  <c r="B26" i="32"/>
  <c r="B25" i="32"/>
  <c r="B24" i="32"/>
  <c r="B23" i="32"/>
  <c r="B22" i="32"/>
  <c r="B21" i="32"/>
  <c r="B20" i="32"/>
  <c r="B19" i="32"/>
  <c r="B18" i="32"/>
  <c r="B17" i="32"/>
  <c r="B16" i="32"/>
  <c r="B15" i="32"/>
  <c r="B14" i="32"/>
  <c r="B13" i="32"/>
  <c r="B12" i="32"/>
  <c r="B11" i="32"/>
  <c r="B10" i="32"/>
  <c r="B9" i="32"/>
  <c r="B8" i="32"/>
  <c r="B7" i="32"/>
  <c r="B6" i="32"/>
  <c r="B5" i="32"/>
  <c r="S4" i="32"/>
  <c r="S1" i="32"/>
  <c r="O1" i="32"/>
  <c r="L1" i="32"/>
  <c r="R39" i="31"/>
  <c r="Q39" i="31"/>
  <c r="P39" i="31"/>
  <c r="O39" i="31"/>
  <c r="N39" i="31"/>
  <c r="M39" i="31"/>
  <c r="L39" i="31"/>
  <c r="K39" i="31"/>
  <c r="J39" i="31"/>
  <c r="I39" i="31"/>
  <c r="H39" i="31"/>
  <c r="G39" i="31"/>
  <c r="F39" i="31"/>
  <c r="E39" i="31"/>
  <c r="D39" i="31"/>
  <c r="C39" i="31"/>
  <c r="B38" i="31"/>
  <c r="B37" i="31"/>
  <c r="B36" i="31"/>
  <c r="B35" i="31"/>
  <c r="B34" i="31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7" i="31"/>
  <c r="B6" i="31"/>
  <c r="B5" i="31"/>
  <c r="S4" i="31"/>
  <c r="L1" i="31"/>
  <c r="R39" i="26"/>
  <c r="Q39" i="26"/>
  <c r="P39" i="26"/>
  <c r="O39" i="26"/>
  <c r="N39" i="26"/>
  <c r="M39" i="26"/>
  <c r="L39" i="26"/>
  <c r="K39" i="26"/>
  <c r="J39" i="26"/>
  <c r="I39" i="26"/>
  <c r="H39" i="26"/>
  <c r="G39" i="26"/>
  <c r="F39" i="26"/>
  <c r="E39" i="26"/>
  <c r="D39" i="26"/>
  <c r="C39" i="26"/>
  <c r="B38" i="26"/>
  <c r="B37" i="26"/>
  <c r="B36" i="26"/>
  <c r="B35" i="26"/>
  <c r="B34" i="26"/>
  <c r="B33" i="26"/>
  <c r="B32" i="26"/>
  <c r="B31" i="26"/>
  <c r="B30" i="26"/>
  <c r="B29" i="26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S4" i="26"/>
  <c r="L1" i="26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C39" i="1"/>
  <c r="L1" i="1"/>
  <c r="V5" i="31" l="1"/>
  <c r="K49" i="17"/>
  <c r="K45" i="17"/>
  <c r="K41" i="17"/>
  <c r="K37" i="17"/>
  <c r="K33" i="17"/>
  <c r="K29" i="17"/>
  <c r="K25" i="17"/>
  <c r="K21" i="17"/>
  <c r="K17" i="17"/>
  <c r="K13" i="17"/>
  <c r="K9" i="17"/>
  <c r="K5" i="17"/>
  <c r="K1" i="17"/>
  <c r="K39" i="17"/>
  <c r="K31" i="17"/>
  <c r="K19" i="17"/>
  <c r="K15" i="17"/>
  <c r="K3" i="17"/>
  <c r="K42" i="17"/>
  <c r="K34" i="17"/>
  <c r="K26" i="17"/>
  <c r="K18" i="17"/>
  <c r="K10" i="17"/>
  <c r="K48" i="17"/>
  <c r="K44" i="17"/>
  <c r="K40" i="17"/>
  <c r="K36" i="17"/>
  <c r="K32" i="17"/>
  <c r="K28" i="17"/>
  <c r="K24" i="17"/>
  <c r="K20" i="17"/>
  <c r="K16" i="17"/>
  <c r="K12" i="17"/>
  <c r="K8" i="17"/>
  <c r="K4" i="17"/>
  <c r="K47" i="17"/>
  <c r="K43" i="17"/>
  <c r="K35" i="17"/>
  <c r="K27" i="17"/>
  <c r="K23" i="17"/>
  <c r="K11" i="17"/>
  <c r="K7" i="17"/>
  <c r="K46" i="17"/>
  <c r="K38" i="17"/>
  <c r="K30" i="17"/>
  <c r="K22" i="17"/>
  <c r="K14" i="17"/>
  <c r="K6" i="17"/>
  <c r="K2" i="17"/>
  <c r="H43" i="17"/>
  <c r="H39" i="17"/>
  <c r="H35" i="17"/>
  <c r="H31" i="17"/>
  <c r="H27" i="17"/>
  <c r="H23" i="17"/>
  <c r="H19" i="17"/>
  <c r="H15" i="17"/>
  <c r="H11" i="17"/>
  <c r="H7" i="17"/>
  <c r="H3" i="17"/>
  <c r="H1" i="17"/>
  <c r="H32" i="17"/>
  <c r="H20" i="17"/>
  <c r="H8" i="17"/>
  <c r="H4" i="17"/>
  <c r="H42" i="17"/>
  <c r="H38" i="17"/>
  <c r="H34" i="17"/>
  <c r="H30" i="17"/>
  <c r="H26" i="17"/>
  <c r="H22" i="17"/>
  <c r="H18" i="17"/>
  <c r="H14" i="17"/>
  <c r="H10" i="17"/>
  <c r="H6" i="17"/>
  <c r="H2" i="17"/>
  <c r="H40" i="17"/>
  <c r="H28" i="17"/>
  <c r="H16" i="17"/>
  <c r="H41" i="17"/>
  <c r="H37" i="17"/>
  <c r="H33" i="17"/>
  <c r="H29" i="17"/>
  <c r="H25" i="17"/>
  <c r="H21" i="17"/>
  <c r="H17" i="17"/>
  <c r="H13" i="17"/>
  <c r="H9" i="17"/>
  <c r="H5" i="17"/>
  <c r="H36" i="17"/>
  <c r="H24" i="17"/>
  <c r="H12" i="17"/>
  <c r="V23" i="1"/>
  <c r="T21" i="1"/>
  <c r="T29" i="1"/>
  <c r="T33" i="1"/>
  <c r="T37" i="1"/>
  <c r="V25" i="1"/>
  <c r="V22" i="1"/>
  <c r="V26" i="1"/>
  <c r="V30" i="1"/>
  <c r="V34" i="1"/>
  <c r="S39" i="31"/>
  <c r="S39" i="26"/>
  <c r="E44" i="17"/>
  <c r="E40" i="17"/>
  <c r="E36" i="17"/>
  <c r="E32" i="17"/>
  <c r="E28" i="17"/>
  <c r="E24" i="17"/>
  <c r="E20" i="17"/>
  <c r="E16" i="17"/>
  <c r="E12" i="17"/>
  <c r="E8" i="17"/>
  <c r="E4" i="17"/>
  <c r="E33" i="17"/>
  <c r="E21" i="17"/>
  <c r="E9" i="17"/>
  <c r="E43" i="17"/>
  <c r="E39" i="17"/>
  <c r="E35" i="17"/>
  <c r="E31" i="17"/>
  <c r="E27" i="17"/>
  <c r="E23" i="17"/>
  <c r="E19" i="17"/>
  <c r="E15" i="17"/>
  <c r="E11" i="17"/>
  <c r="E7" i="17"/>
  <c r="E3" i="17"/>
  <c r="E37" i="17"/>
  <c r="E25" i="17"/>
  <c r="E13" i="17"/>
  <c r="E1" i="17"/>
  <c r="E42" i="17"/>
  <c r="E38" i="17"/>
  <c r="E34" i="17"/>
  <c r="E30" i="17"/>
  <c r="E26" i="17"/>
  <c r="E22" i="17"/>
  <c r="E18" i="17"/>
  <c r="E14" i="17"/>
  <c r="E10" i="17"/>
  <c r="E6" i="17"/>
  <c r="E2" i="17"/>
  <c r="E45" i="17"/>
  <c r="E41" i="17"/>
  <c r="E29" i="17"/>
  <c r="E17" i="17"/>
  <c r="E5" i="17"/>
  <c r="T16" i="1"/>
  <c r="U16" i="1"/>
  <c r="T18" i="1"/>
  <c r="T11" i="1"/>
  <c r="T12" i="1"/>
  <c r="T19" i="1"/>
  <c r="T17" i="1"/>
  <c r="T9" i="1"/>
  <c r="T15" i="1"/>
  <c r="T13" i="1"/>
  <c r="T20" i="1"/>
  <c r="V38" i="1"/>
  <c r="T7" i="1"/>
  <c r="V7" i="1"/>
  <c r="T8" i="1"/>
  <c r="T6" i="1"/>
  <c r="T5" i="36"/>
  <c r="T6" i="36"/>
  <c r="T7" i="36"/>
  <c r="T8" i="36"/>
  <c r="T9" i="36"/>
  <c r="T10" i="36"/>
  <c r="T11" i="36"/>
  <c r="T12" i="36"/>
  <c r="T13" i="36"/>
  <c r="T14" i="36"/>
  <c r="T15" i="36"/>
  <c r="T16" i="36"/>
  <c r="T17" i="36"/>
  <c r="T18" i="36"/>
  <c r="T19" i="36"/>
  <c r="T20" i="36"/>
  <c r="T21" i="36"/>
  <c r="T22" i="36"/>
  <c r="T23" i="36"/>
  <c r="T24" i="36"/>
  <c r="T25" i="36"/>
  <c r="T26" i="36"/>
  <c r="T27" i="36"/>
  <c r="T28" i="36"/>
  <c r="T29" i="36"/>
  <c r="T30" i="36"/>
  <c r="T31" i="36"/>
  <c r="T32" i="36"/>
  <c r="T33" i="36"/>
  <c r="T34" i="36"/>
  <c r="T35" i="36"/>
  <c r="T36" i="36"/>
  <c r="T37" i="36"/>
  <c r="T38" i="36"/>
  <c r="U5" i="36"/>
  <c r="Y6" i="25" s="1"/>
  <c r="U6" i="36"/>
  <c r="U7" i="36"/>
  <c r="U8" i="36"/>
  <c r="U9" i="36"/>
  <c r="U10" i="36"/>
  <c r="U11" i="36"/>
  <c r="U12" i="36"/>
  <c r="U13" i="36"/>
  <c r="U14" i="36"/>
  <c r="U15" i="36"/>
  <c r="U16" i="36"/>
  <c r="U17" i="36"/>
  <c r="U18" i="36"/>
  <c r="U19" i="36"/>
  <c r="U20" i="36"/>
  <c r="U21" i="36"/>
  <c r="U22" i="36"/>
  <c r="U23" i="36"/>
  <c r="U24" i="36"/>
  <c r="U25" i="36"/>
  <c r="U26" i="36"/>
  <c r="U27" i="36"/>
  <c r="U28" i="36"/>
  <c r="U29" i="36"/>
  <c r="U30" i="36"/>
  <c r="U31" i="36"/>
  <c r="U32" i="36"/>
  <c r="U33" i="36"/>
  <c r="U34" i="36"/>
  <c r="U35" i="36"/>
  <c r="U36" i="36"/>
  <c r="U37" i="36"/>
  <c r="U38" i="36"/>
  <c r="T5" i="35"/>
  <c r="T6" i="35"/>
  <c r="T7" i="35"/>
  <c r="T8" i="35"/>
  <c r="T9" i="35"/>
  <c r="T10" i="35"/>
  <c r="T11" i="35"/>
  <c r="T12" i="35"/>
  <c r="T13" i="35"/>
  <c r="T14" i="35"/>
  <c r="T15" i="35"/>
  <c r="T16" i="35"/>
  <c r="T17" i="35"/>
  <c r="T18" i="35"/>
  <c r="T19" i="35"/>
  <c r="T20" i="35"/>
  <c r="T21" i="35"/>
  <c r="T22" i="35"/>
  <c r="T23" i="35"/>
  <c r="T24" i="35"/>
  <c r="T25" i="35"/>
  <c r="T26" i="35"/>
  <c r="T27" i="35"/>
  <c r="T28" i="35"/>
  <c r="T29" i="35"/>
  <c r="T30" i="35"/>
  <c r="T31" i="35"/>
  <c r="T32" i="35"/>
  <c r="T33" i="35"/>
  <c r="T34" i="35"/>
  <c r="T35" i="35"/>
  <c r="T36" i="35"/>
  <c r="T37" i="35"/>
  <c r="T38" i="35"/>
  <c r="U5" i="35"/>
  <c r="D44" i="35" s="1"/>
  <c r="U6" i="35"/>
  <c r="U7" i="35"/>
  <c r="U8" i="35"/>
  <c r="U9" i="35"/>
  <c r="U10" i="35"/>
  <c r="U11" i="35"/>
  <c r="U12" i="35"/>
  <c r="U13" i="35"/>
  <c r="U14" i="35"/>
  <c r="U15" i="35"/>
  <c r="U16" i="35"/>
  <c r="U17" i="35"/>
  <c r="U18" i="35"/>
  <c r="U19" i="35"/>
  <c r="U20" i="35"/>
  <c r="U21" i="35"/>
  <c r="U22" i="35"/>
  <c r="U23" i="35"/>
  <c r="U24" i="35"/>
  <c r="U25" i="35"/>
  <c r="U26" i="35"/>
  <c r="U27" i="35"/>
  <c r="U28" i="35"/>
  <c r="U29" i="35"/>
  <c r="U30" i="35"/>
  <c r="U31" i="35"/>
  <c r="U32" i="35"/>
  <c r="U33" i="35"/>
  <c r="U34" i="35"/>
  <c r="U35" i="35"/>
  <c r="U36" i="35"/>
  <c r="U37" i="35"/>
  <c r="U38" i="35"/>
  <c r="T5" i="34"/>
  <c r="T6" i="34"/>
  <c r="T7" i="34"/>
  <c r="T8" i="34"/>
  <c r="T9" i="34"/>
  <c r="T10" i="34"/>
  <c r="T11" i="34"/>
  <c r="T12" i="34"/>
  <c r="T13" i="34"/>
  <c r="T14" i="34"/>
  <c r="T15" i="34"/>
  <c r="T16" i="34"/>
  <c r="T17" i="34"/>
  <c r="T18" i="34"/>
  <c r="T19" i="34"/>
  <c r="T20" i="34"/>
  <c r="T21" i="34"/>
  <c r="T22" i="34"/>
  <c r="T23" i="34"/>
  <c r="T24" i="34"/>
  <c r="T25" i="34"/>
  <c r="T26" i="34"/>
  <c r="T27" i="34"/>
  <c r="T28" i="34"/>
  <c r="T29" i="34"/>
  <c r="T30" i="34"/>
  <c r="T31" i="34"/>
  <c r="T32" i="34"/>
  <c r="T33" i="34"/>
  <c r="T34" i="34"/>
  <c r="T35" i="34"/>
  <c r="T36" i="34"/>
  <c r="T37" i="34"/>
  <c r="T38" i="34"/>
  <c r="U5" i="34"/>
  <c r="U6" i="34"/>
  <c r="J44" i="34" s="1"/>
  <c r="U7" i="34"/>
  <c r="U8" i="34"/>
  <c r="U9" i="34"/>
  <c r="U10" i="34"/>
  <c r="U11" i="34"/>
  <c r="U12" i="34"/>
  <c r="U13" i="34"/>
  <c r="U14" i="34"/>
  <c r="U15" i="34"/>
  <c r="U16" i="34"/>
  <c r="U17" i="34"/>
  <c r="U18" i="34"/>
  <c r="U19" i="34"/>
  <c r="U20" i="34"/>
  <c r="U21" i="34"/>
  <c r="U22" i="34"/>
  <c r="U23" i="34"/>
  <c r="U24" i="34"/>
  <c r="U25" i="34"/>
  <c r="U26" i="34"/>
  <c r="U27" i="34"/>
  <c r="U28" i="34"/>
  <c r="U29" i="34"/>
  <c r="U30" i="34"/>
  <c r="U31" i="34"/>
  <c r="U32" i="34"/>
  <c r="U33" i="34"/>
  <c r="U34" i="34"/>
  <c r="U35" i="34"/>
  <c r="U36" i="34"/>
  <c r="U37" i="34"/>
  <c r="U38" i="34"/>
  <c r="T5" i="33"/>
  <c r="T6" i="33"/>
  <c r="T7" i="33"/>
  <c r="T8" i="33"/>
  <c r="T9" i="33"/>
  <c r="T10" i="33"/>
  <c r="T11" i="33"/>
  <c r="T12" i="33"/>
  <c r="T13" i="33"/>
  <c r="T14" i="33"/>
  <c r="T15" i="33"/>
  <c r="T16" i="33"/>
  <c r="T17" i="33"/>
  <c r="T18" i="33"/>
  <c r="T19" i="33"/>
  <c r="T20" i="33"/>
  <c r="T21" i="33"/>
  <c r="T22" i="33"/>
  <c r="T23" i="33"/>
  <c r="T24" i="33"/>
  <c r="T25" i="33"/>
  <c r="T26" i="33"/>
  <c r="T27" i="33"/>
  <c r="T28" i="33"/>
  <c r="T29" i="33"/>
  <c r="T30" i="33"/>
  <c r="T31" i="33"/>
  <c r="T32" i="33"/>
  <c r="T33" i="33"/>
  <c r="T34" i="33"/>
  <c r="T35" i="33"/>
  <c r="T36" i="33"/>
  <c r="T37" i="33"/>
  <c r="T38" i="33"/>
  <c r="U5" i="33"/>
  <c r="F44" i="33" s="1"/>
  <c r="U6" i="33"/>
  <c r="N44" i="33" s="1"/>
  <c r="U7" i="33"/>
  <c r="U8" i="33"/>
  <c r="U9" i="33"/>
  <c r="U10" i="33"/>
  <c r="U11" i="33"/>
  <c r="U12" i="33"/>
  <c r="U13" i="33"/>
  <c r="U14" i="33"/>
  <c r="U15" i="33"/>
  <c r="U16" i="33"/>
  <c r="U17" i="33"/>
  <c r="U18" i="33"/>
  <c r="U19" i="33"/>
  <c r="U20" i="33"/>
  <c r="U21" i="33"/>
  <c r="U22" i="33"/>
  <c r="U23" i="33"/>
  <c r="U24" i="33"/>
  <c r="U25" i="33"/>
  <c r="U26" i="33"/>
  <c r="U27" i="33"/>
  <c r="U28" i="33"/>
  <c r="U29" i="33"/>
  <c r="U30" i="33"/>
  <c r="U31" i="33"/>
  <c r="U32" i="33"/>
  <c r="U33" i="33"/>
  <c r="U34" i="33"/>
  <c r="U35" i="33"/>
  <c r="U36" i="33"/>
  <c r="U37" i="33"/>
  <c r="U38" i="33"/>
  <c r="T5" i="32"/>
  <c r="T6" i="32"/>
  <c r="T7" i="32"/>
  <c r="T8" i="32"/>
  <c r="T9" i="32"/>
  <c r="T10" i="32"/>
  <c r="T11" i="32"/>
  <c r="T12" i="32"/>
  <c r="T13" i="32"/>
  <c r="T14" i="32"/>
  <c r="T15" i="32"/>
  <c r="T16" i="32"/>
  <c r="T17" i="32"/>
  <c r="T18" i="32"/>
  <c r="T19" i="32"/>
  <c r="T20" i="32"/>
  <c r="T21" i="32"/>
  <c r="T22" i="32"/>
  <c r="T23" i="32"/>
  <c r="T24" i="32"/>
  <c r="T25" i="32"/>
  <c r="T26" i="32"/>
  <c r="T27" i="32"/>
  <c r="T28" i="32"/>
  <c r="T29" i="32"/>
  <c r="T30" i="32"/>
  <c r="T31" i="32"/>
  <c r="T32" i="32"/>
  <c r="T33" i="32"/>
  <c r="T34" i="32"/>
  <c r="T35" i="32"/>
  <c r="T36" i="32"/>
  <c r="T37" i="32"/>
  <c r="T38" i="32"/>
  <c r="U5" i="32"/>
  <c r="M6" i="25" s="1"/>
  <c r="U6" i="32"/>
  <c r="U7" i="32"/>
  <c r="U8" i="32"/>
  <c r="U9" i="32"/>
  <c r="U10" i="32"/>
  <c r="U11" i="32"/>
  <c r="U12" i="32"/>
  <c r="U13" i="32"/>
  <c r="U14" i="32"/>
  <c r="U15" i="32"/>
  <c r="U16" i="32"/>
  <c r="U17" i="32"/>
  <c r="U18" i="32"/>
  <c r="U19" i="32"/>
  <c r="U20" i="32"/>
  <c r="U21" i="32"/>
  <c r="U22" i="32"/>
  <c r="U23" i="32"/>
  <c r="U24" i="32"/>
  <c r="U25" i="32"/>
  <c r="U26" i="32"/>
  <c r="U27" i="32"/>
  <c r="U28" i="32"/>
  <c r="U29" i="32"/>
  <c r="U30" i="32"/>
  <c r="U31" i="32"/>
  <c r="U32" i="32"/>
  <c r="U33" i="32"/>
  <c r="U34" i="32"/>
  <c r="U35" i="32"/>
  <c r="U36" i="32"/>
  <c r="U37" i="32"/>
  <c r="U38" i="32"/>
  <c r="T5" i="31"/>
  <c r="I6" i="25" s="1"/>
  <c r="T6" i="31"/>
  <c r="T7" i="31"/>
  <c r="T8" i="31"/>
  <c r="T9" i="31"/>
  <c r="T10" i="31"/>
  <c r="T11" i="31"/>
  <c r="T12" i="31"/>
  <c r="T13" i="31"/>
  <c r="T14" i="31"/>
  <c r="T15" i="31"/>
  <c r="T16" i="31"/>
  <c r="T17" i="31"/>
  <c r="T18" i="31"/>
  <c r="T19" i="31"/>
  <c r="T20" i="31"/>
  <c r="I21" i="25" s="1"/>
  <c r="T21" i="31"/>
  <c r="T22" i="31"/>
  <c r="T23" i="31"/>
  <c r="T24" i="31"/>
  <c r="T25" i="31"/>
  <c r="T26" i="31"/>
  <c r="T27" i="31"/>
  <c r="T28" i="31"/>
  <c r="T29" i="31"/>
  <c r="T30" i="31"/>
  <c r="T31" i="31"/>
  <c r="T32" i="31"/>
  <c r="T33" i="31"/>
  <c r="T34" i="31"/>
  <c r="T35" i="31"/>
  <c r="T36" i="31"/>
  <c r="T37" i="31"/>
  <c r="T38" i="31"/>
  <c r="U5" i="31"/>
  <c r="J6" i="25" s="1"/>
  <c r="U6" i="31"/>
  <c r="U7" i="31"/>
  <c r="U9" i="31"/>
  <c r="U10" i="31"/>
  <c r="U11" i="31"/>
  <c r="U12" i="31"/>
  <c r="U13" i="31"/>
  <c r="U14" i="31"/>
  <c r="U15" i="31"/>
  <c r="U16" i="31"/>
  <c r="U17" i="31"/>
  <c r="U18" i="31"/>
  <c r="U19" i="31"/>
  <c r="U20" i="31"/>
  <c r="J21" i="25" s="1"/>
  <c r="U21" i="31"/>
  <c r="U22" i="31"/>
  <c r="U23" i="31"/>
  <c r="U24" i="31"/>
  <c r="U25" i="31"/>
  <c r="U26" i="31"/>
  <c r="U27" i="31"/>
  <c r="U28" i="31"/>
  <c r="U29" i="31"/>
  <c r="U30" i="31"/>
  <c r="U31" i="31"/>
  <c r="U32" i="31"/>
  <c r="U33" i="31"/>
  <c r="U34" i="31"/>
  <c r="U35" i="31"/>
  <c r="U36" i="31"/>
  <c r="U37" i="31"/>
  <c r="U38" i="31"/>
  <c r="T5" i="26"/>
  <c r="T6" i="26"/>
  <c r="T7" i="26"/>
  <c r="T8" i="26"/>
  <c r="T9" i="26"/>
  <c r="T10" i="26"/>
  <c r="T11" i="26"/>
  <c r="T12" i="26"/>
  <c r="T13" i="26"/>
  <c r="T14" i="26"/>
  <c r="T15" i="26"/>
  <c r="T16" i="26"/>
  <c r="T17" i="26"/>
  <c r="T18" i="26"/>
  <c r="T19" i="26"/>
  <c r="T20" i="26"/>
  <c r="F21" i="25" s="1"/>
  <c r="T21" i="26"/>
  <c r="T22" i="26"/>
  <c r="T23" i="26"/>
  <c r="T24" i="26"/>
  <c r="T25" i="26"/>
  <c r="T26" i="26"/>
  <c r="T27" i="26"/>
  <c r="T28" i="26"/>
  <c r="T29" i="26"/>
  <c r="T30" i="26"/>
  <c r="T31" i="26"/>
  <c r="T32" i="26"/>
  <c r="T33" i="26"/>
  <c r="T34" i="26"/>
  <c r="T35" i="26"/>
  <c r="T36" i="26"/>
  <c r="T37" i="26"/>
  <c r="T38" i="26"/>
  <c r="U7" i="26"/>
  <c r="U21" i="26"/>
  <c r="U22" i="26"/>
  <c r="U23" i="26"/>
  <c r="U24" i="26"/>
  <c r="U25" i="26"/>
  <c r="U26" i="26"/>
  <c r="U27" i="26"/>
  <c r="U28" i="26"/>
  <c r="U29" i="26"/>
  <c r="U30" i="26"/>
  <c r="U31" i="26"/>
  <c r="U32" i="26"/>
  <c r="U33" i="26"/>
  <c r="U34" i="26"/>
  <c r="U35" i="26"/>
  <c r="U36" i="26"/>
  <c r="U37" i="26"/>
  <c r="U38" i="26"/>
  <c r="Z6" i="25"/>
  <c r="X6" i="25"/>
  <c r="W6" i="25"/>
  <c r="U6" i="25"/>
  <c r="S6" i="25"/>
  <c r="T6" i="25"/>
  <c r="R6" i="25"/>
  <c r="Q6" i="25"/>
  <c r="O6" i="25"/>
  <c r="N6" i="25"/>
  <c r="L6" i="25"/>
  <c r="K6" i="25"/>
  <c r="S56" i="36"/>
  <c r="S55" i="36"/>
  <c r="S54" i="36"/>
  <c r="N43" i="36"/>
  <c r="L43" i="36"/>
  <c r="J43" i="36"/>
  <c r="H43" i="36"/>
  <c r="F43" i="36"/>
  <c r="O43" i="36"/>
  <c r="S56" i="35"/>
  <c r="S55" i="35"/>
  <c r="S54" i="35"/>
  <c r="F44" i="35"/>
  <c r="N43" i="35"/>
  <c r="L43" i="35"/>
  <c r="J43" i="35"/>
  <c r="H43" i="35"/>
  <c r="F43" i="35"/>
  <c r="O43" i="35"/>
  <c r="S56" i="34"/>
  <c r="S55" i="34"/>
  <c r="S54" i="34"/>
  <c r="D44" i="34"/>
  <c r="N43" i="34"/>
  <c r="L43" i="34"/>
  <c r="J43" i="34"/>
  <c r="H43" i="34"/>
  <c r="F43" i="34"/>
  <c r="O43" i="34"/>
  <c r="S56" i="33"/>
  <c r="S55" i="33"/>
  <c r="S54" i="33"/>
  <c r="L44" i="33"/>
  <c r="N43" i="33"/>
  <c r="L43" i="33"/>
  <c r="J43" i="33"/>
  <c r="H43" i="33"/>
  <c r="F43" i="33"/>
  <c r="J44" i="33"/>
  <c r="O43" i="33"/>
  <c r="S56" i="32"/>
  <c r="S55" i="32"/>
  <c r="S54" i="32"/>
  <c r="N43" i="32"/>
  <c r="L43" i="32"/>
  <c r="J43" i="32"/>
  <c r="H43" i="32"/>
  <c r="F43" i="32"/>
  <c r="J44" i="32"/>
  <c r="O43" i="32"/>
  <c r="S56" i="31"/>
  <c r="S55" i="31"/>
  <c r="S54" i="31"/>
  <c r="N43" i="31"/>
  <c r="L43" i="31"/>
  <c r="J43" i="31"/>
  <c r="H43" i="31"/>
  <c r="F43" i="31"/>
  <c r="O43" i="31"/>
  <c r="B41" i="17"/>
  <c r="B40" i="17"/>
  <c r="B39" i="17"/>
  <c r="B38" i="17"/>
  <c r="B37" i="17"/>
  <c r="B36" i="17"/>
  <c r="B35" i="17"/>
  <c r="B34" i="17"/>
  <c r="B33" i="17"/>
  <c r="B32" i="17"/>
  <c r="B31" i="17"/>
  <c r="B30" i="17"/>
  <c r="B29" i="17"/>
  <c r="B28" i="17"/>
  <c r="B27" i="17"/>
  <c r="B26" i="17"/>
  <c r="B25" i="17"/>
  <c r="B24" i="17"/>
  <c r="B23" i="17"/>
  <c r="B22" i="17"/>
  <c r="B21" i="17"/>
  <c r="B20" i="17"/>
  <c r="B19" i="17"/>
  <c r="B18" i="17"/>
  <c r="B17" i="17"/>
  <c r="B16" i="17"/>
  <c r="B15" i="17"/>
  <c r="B14" i="17"/>
  <c r="B13" i="17"/>
  <c r="B12" i="17"/>
  <c r="B11" i="17"/>
  <c r="B10" i="17"/>
  <c r="B9" i="17"/>
  <c r="B8" i="17"/>
  <c r="B7" i="17"/>
  <c r="B6" i="17"/>
  <c r="B5" i="17"/>
  <c r="B4" i="17"/>
  <c r="B3" i="17"/>
  <c r="B2" i="17"/>
  <c r="B1" i="17"/>
  <c r="S56" i="26"/>
  <c r="S55" i="26"/>
  <c r="S54" i="26"/>
  <c r="N43" i="26"/>
  <c r="L43" i="26"/>
  <c r="J43" i="26"/>
  <c r="H43" i="26"/>
  <c r="F43" i="26"/>
  <c r="O43" i="26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F43" i="1"/>
  <c r="H43" i="1"/>
  <c r="J43" i="1"/>
  <c r="L43" i="1"/>
  <c r="U19" i="26" l="1"/>
  <c r="V11" i="26"/>
  <c r="U16" i="26"/>
  <c r="AJ17" i="25" s="1"/>
  <c r="U18" i="26"/>
  <c r="U17" i="26"/>
  <c r="V14" i="26"/>
  <c r="U20" i="26"/>
  <c r="G21" i="25" s="1"/>
  <c r="AI17" i="25"/>
  <c r="T39" i="31"/>
  <c r="V8" i="31"/>
  <c r="U8" i="31"/>
  <c r="D44" i="31" s="1"/>
  <c r="V17" i="26"/>
  <c r="U14" i="26"/>
  <c r="V16" i="26"/>
  <c r="F6" i="25"/>
  <c r="T39" i="26"/>
  <c r="U11" i="26"/>
  <c r="U6" i="26"/>
  <c r="V9" i="26"/>
  <c r="V8" i="26"/>
  <c r="V6" i="26"/>
  <c r="U9" i="26"/>
  <c r="U5" i="26"/>
  <c r="V5" i="26"/>
  <c r="V19" i="26"/>
  <c r="V18" i="26"/>
  <c r="U15" i="26"/>
  <c r="U8" i="26"/>
  <c r="V20" i="26"/>
  <c r="H21" i="25" s="1"/>
  <c r="V15" i="26"/>
  <c r="V10" i="26"/>
  <c r="U12" i="26"/>
  <c r="V12" i="26"/>
  <c r="V13" i="26"/>
  <c r="U10" i="26"/>
  <c r="V7" i="26"/>
  <c r="U13" i="26"/>
  <c r="U8" i="1"/>
  <c r="U11" i="1"/>
  <c r="U12" i="1"/>
  <c r="U5" i="1"/>
  <c r="D44" i="36"/>
  <c r="L44" i="36"/>
  <c r="J44" i="36"/>
  <c r="J44" i="35"/>
  <c r="L44" i="35"/>
  <c r="N44" i="35"/>
  <c r="V6" i="25"/>
  <c r="L44" i="34"/>
  <c r="D44" i="33"/>
  <c r="P6" i="25"/>
  <c r="D44" i="32"/>
  <c r="L44" i="32"/>
  <c r="K48" i="36"/>
  <c r="I48" i="36"/>
  <c r="E48" i="36"/>
  <c r="G48" i="36"/>
  <c r="M48" i="36"/>
  <c r="F44" i="36"/>
  <c r="N44" i="36"/>
  <c r="H44" i="36"/>
  <c r="K48" i="35"/>
  <c r="E48" i="35"/>
  <c r="I48" i="35"/>
  <c r="M48" i="35"/>
  <c r="G48" i="35"/>
  <c r="H44" i="35"/>
  <c r="U47" i="35" s="1"/>
  <c r="D45" i="35" s="1"/>
  <c r="K48" i="34"/>
  <c r="M48" i="34"/>
  <c r="I48" i="34"/>
  <c r="E48" i="34"/>
  <c r="G48" i="34"/>
  <c r="F44" i="34"/>
  <c r="N44" i="34"/>
  <c r="H44" i="34"/>
  <c r="K48" i="33"/>
  <c r="M48" i="33"/>
  <c r="I48" i="33"/>
  <c r="G48" i="33"/>
  <c r="E48" i="33"/>
  <c r="H44" i="33"/>
  <c r="U47" i="33" s="1"/>
  <c r="D45" i="33" s="1"/>
  <c r="K48" i="32"/>
  <c r="E48" i="32"/>
  <c r="I48" i="32"/>
  <c r="G48" i="32"/>
  <c r="M48" i="32"/>
  <c r="F44" i="32"/>
  <c r="N44" i="32"/>
  <c r="H44" i="32"/>
  <c r="K48" i="31"/>
  <c r="E48" i="31"/>
  <c r="I48" i="31"/>
  <c r="G48" i="31"/>
  <c r="M48" i="31"/>
  <c r="K48" i="26"/>
  <c r="E48" i="26"/>
  <c r="I48" i="26"/>
  <c r="G48" i="26"/>
  <c r="M48" i="26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19" i="1"/>
  <c r="U18" i="1"/>
  <c r="U17" i="1"/>
  <c r="U15" i="1"/>
  <c r="U14" i="1"/>
  <c r="U13" i="1"/>
  <c r="U10" i="1"/>
  <c r="U9" i="1"/>
  <c r="U7" i="1"/>
  <c r="U6" i="1"/>
  <c r="I1" i="17"/>
  <c r="L1" i="17"/>
  <c r="N1" i="17"/>
  <c r="O1" i="17"/>
  <c r="I2" i="17"/>
  <c r="L2" i="17"/>
  <c r="N2" i="17"/>
  <c r="O2" i="17"/>
  <c r="I3" i="17"/>
  <c r="L3" i="17"/>
  <c r="N3" i="17"/>
  <c r="O3" i="17"/>
  <c r="I4" i="17"/>
  <c r="L4" i="17"/>
  <c r="N4" i="17"/>
  <c r="O4" i="17"/>
  <c r="I5" i="17"/>
  <c r="L5" i="17"/>
  <c r="N5" i="17"/>
  <c r="O5" i="17"/>
  <c r="I6" i="17"/>
  <c r="L6" i="17"/>
  <c r="N6" i="17"/>
  <c r="O6" i="17"/>
  <c r="N7" i="17"/>
  <c r="N8" i="17"/>
  <c r="N9" i="17"/>
  <c r="N10" i="17"/>
  <c r="N11" i="17"/>
  <c r="N12" i="17"/>
  <c r="N13" i="17"/>
  <c r="N14" i="17"/>
  <c r="N15" i="17"/>
  <c r="N16" i="17"/>
  <c r="N17" i="17"/>
  <c r="N18" i="17"/>
  <c r="N19" i="17"/>
  <c r="N20" i="17"/>
  <c r="N21" i="17"/>
  <c r="N22" i="17"/>
  <c r="N23" i="17"/>
  <c r="N24" i="17"/>
  <c r="N25" i="17"/>
  <c r="N26" i="17"/>
  <c r="N27" i="17"/>
  <c r="N28" i="17"/>
  <c r="N29" i="17"/>
  <c r="N30" i="17"/>
  <c r="N31" i="17"/>
  <c r="N32" i="17"/>
  <c r="N33" i="17"/>
  <c r="N34" i="17"/>
  <c r="N35" i="17"/>
  <c r="N36" i="17"/>
  <c r="N37" i="17"/>
  <c r="N38" i="17"/>
  <c r="N39" i="17"/>
  <c r="N40" i="17"/>
  <c r="N41" i="17"/>
  <c r="N42" i="17"/>
  <c r="N43" i="17"/>
  <c r="H44" i="17"/>
  <c r="N44" i="17"/>
  <c r="H45" i="17"/>
  <c r="N45" i="17"/>
  <c r="E46" i="17"/>
  <c r="H46" i="17"/>
  <c r="N46" i="17"/>
  <c r="E47" i="17"/>
  <c r="H47" i="17"/>
  <c r="N47" i="17"/>
  <c r="E48" i="17"/>
  <c r="H48" i="17"/>
  <c r="N48" i="17"/>
  <c r="E49" i="17"/>
  <c r="H49" i="17"/>
  <c r="N49" i="17"/>
  <c r="H50" i="17"/>
  <c r="K50" i="17"/>
  <c r="N50" i="17"/>
  <c r="H51" i="17"/>
  <c r="K51" i="17"/>
  <c r="N51" i="17"/>
  <c r="H52" i="17"/>
  <c r="K52" i="17"/>
  <c r="N52" i="17"/>
  <c r="H53" i="17"/>
  <c r="K53" i="17"/>
  <c r="N53" i="17"/>
  <c r="K54" i="17"/>
  <c r="N54" i="17"/>
  <c r="K55" i="17"/>
  <c r="N55" i="17"/>
  <c r="K56" i="17"/>
  <c r="N56" i="17"/>
  <c r="K57" i="17"/>
  <c r="N57" i="17"/>
  <c r="K58" i="17"/>
  <c r="N58" i="17"/>
  <c r="K59" i="17"/>
  <c r="N59" i="17"/>
  <c r="K60" i="17"/>
  <c r="N60" i="17"/>
  <c r="K61" i="17"/>
  <c r="N61" i="17"/>
  <c r="K62" i="17"/>
  <c r="N62" i="17"/>
  <c r="K63" i="17"/>
  <c r="N63" i="17"/>
  <c r="K64" i="17"/>
  <c r="N64" i="17"/>
  <c r="K65" i="17"/>
  <c r="N65" i="17"/>
  <c r="K66" i="17"/>
  <c r="N66" i="17"/>
  <c r="K67" i="17"/>
  <c r="N67" i="17"/>
  <c r="K68" i="17"/>
  <c r="N68" i="17"/>
  <c r="K69" i="17"/>
  <c r="N69" i="17"/>
  <c r="K70" i="17"/>
  <c r="N70" i="17"/>
  <c r="K71" i="17"/>
  <c r="N71" i="17"/>
  <c r="K72" i="17"/>
  <c r="N72" i="17"/>
  <c r="K73" i="17"/>
  <c r="N73" i="17"/>
  <c r="K74" i="17"/>
  <c r="K75" i="17"/>
  <c r="K76" i="17"/>
  <c r="K77" i="17"/>
  <c r="K78" i="17"/>
  <c r="K79" i="17"/>
  <c r="K80" i="17"/>
  <c r="K81" i="17"/>
  <c r="K82" i="17"/>
  <c r="K83" i="17"/>
  <c r="K84" i="17"/>
  <c r="K85" i="17"/>
  <c r="K86" i="17"/>
  <c r="K87" i="17"/>
  <c r="S4" i="1"/>
  <c r="N43" i="1"/>
  <c r="V9" i="1" s="1"/>
  <c r="S54" i="1"/>
  <c r="S55" i="1"/>
  <c r="S56" i="1"/>
  <c r="AJ21" i="25" l="1"/>
  <c r="AI21" i="25"/>
  <c r="G6" i="25"/>
  <c r="L44" i="26"/>
  <c r="U39" i="26"/>
  <c r="AJ22" i="25"/>
  <c r="AI22" i="25"/>
  <c r="AK22" i="25" s="1"/>
  <c r="AL22" i="25" s="1"/>
  <c r="AJ26" i="25"/>
  <c r="AI26" i="25"/>
  <c r="AK26" i="25" s="1"/>
  <c r="AL26" i="25" s="1"/>
  <c r="AJ30" i="25"/>
  <c r="AI30" i="25"/>
  <c r="AK30" i="25" s="1"/>
  <c r="AL30" i="25" s="1"/>
  <c r="AJ34" i="25"/>
  <c r="AI34" i="25"/>
  <c r="AK34" i="25" s="1"/>
  <c r="AL34" i="25" s="1"/>
  <c r="AJ38" i="25"/>
  <c r="AI38" i="25"/>
  <c r="AK38" i="25" s="1"/>
  <c r="AL38" i="25" s="1"/>
  <c r="AJ11" i="25"/>
  <c r="AI11" i="25"/>
  <c r="AJ23" i="25"/>
  <c r="AI23" i="25"/>
  <c r="AK23" i="25" s="1"/>
  <c r="AL23" i="25" s="1"/>
  <c r="AJ27" i="25"/>
  <c r="AI27" i="25"/>
  <c r="AK27" i="25" s="1"/>
  <c r="AL27" i="25" s="1"/>
  <c r="AI31" i="25"/>
  <c r="AK31" i="25" s="1"/>
  <c r="AL31" i="25" s="1"/>
  <c r="AJ31" i="25"/>
  <c r="AI35" i="25"/>
  <c r="AK35" i="25" s="1"/>
  <c r="AL35" i="25" s="1"/>
  <c r="AJ35" i="25"/>
  <c r="AI39" i="25"/>
  <c r="AK39" i="25" s="1"/>
  <c r="AL39" i="25" s="1"/>
  <c r="AJ39" i="25"/>
  <c r="AJ24" i="25"/>
  <c r="AI24" i="25"/>
  <c r="AK24" i="25" s="1"/>
  <c r="AL24" i="25" s="1"/>
  <c r="AJ28" i="25"/>
  <c r="AI28" i="25"/>
  <c r="AK28" i="25" s="1"/>
  <c r="AL28" i="25" s="1"/>
  <c r="AJ32" i="25"/>
  <c r="AI32" i="25"/>
  <c r="AK32" i="25" s="1"/>
  <c r="AL32" i="25" s="1"/>
  <c r="AJ36" i="25"/>
  <c r="AI36" i="25"/>
  <c r="AK36" i="25" s="1"/>
  <c r="AL36" i="25" s="1"/>
  <c r="AI25" i="25"/>
  <c r="AK25" i="25" s="1"/>
  <c r="AL25" i="25" s="1"/>
  <c r="AJ25" i="25"/>
  <c r="AI29" i="25"/>
  <c r="AK29" i="25" s="1"/>
  <c r="AL29" i="25" s="1"/>
  <c r="AJ29" i="25"/>
  <c r="AI33" i="25"/>
  <c r="AK33" i="25" s="1"/>
  <c r="AL33" i="25" s="1"/>
  <c r="AJ33" i="25"/>
  <c r="AI37" i="25"/>
  <c r="AK37" i="25" s="1"/>
  <c r="AL37" i="25" s="1"/>
  <c r="AJ37" i="25"/>
  <c r="AI16" i="25"/>
  <c r="AJ16" i="25"/>
  <c r="AI18" i="25"/>
  <c r="AJ18" i="25"/>
  <c r="AI14" i="25"/>
  <c r="AJ14" i="25"/>
  <c r="AJ19" i="25"/>
  <c r="AI19" i="25"/>
  <c r="AK17" i="25"/>
  <c r="AL17" i="25" s="1"/>
  <c r="AJ15" i="25"/>
  <c r="AI15" i="25"/>
  <c r="AI20" i="25"/>
  <c r="AJ20" i="25"/>
  <c r="AI12" i="25"/>
  <c r="AJ12" i="25"/>
  <c r="AJ13" i="25"/>
  <c r="AI13" i="25"/>
  <c r="AJ7" i="25"/>
  <c r="AI7" i="25"/>
  <c r="AI8" i="25"/>
  <c r="AJ8" i="25"/>
  <c r="AI10" i="25"/>
  <c r="AJ10" i="25"/>
  <c r="AJ9" i="25"/>
  <c r="AI9" i="25"/>
  <c r="O43" i="1"/>
  <c r="E48" i="1" s="1"/>
  <c r="H44" i="31"/>
  <c r="L44" i="31"/>
  <c r="J44" i="31"/>
  <c r="N44" i="31"/>
  <c r="F44" i="31"/>
  <c r="V39" i="26"/>
  <c r="H6" i="25"/>
  <c r="F44" i="26"/>
  <c r="J44" i="26"/>
  <c r="H44" i="26"/>
  <c r="D44" i="26"/>
  <c r="N44" i="26"/>
  <c r="V15" i="1"/>
  <c r="V11" i="1"/>
  <c r="V17" i="1"/>
  <c r="V14" i="1"/>
  <c r="V6" i="1"/>
  <c r="V12" i="1"/>
  <c r="V16" i="1"/>
  <c r="V19" i="1"/>
  <c r="V18" i="1"/>
  <c r="D6" i="25"/>
  <c r="T39" i="1"/>
  <c r="V5" i="1"/>
  <c r="E6" i="25" s="1"/>
  <c r="V13" i="1"/>
  <c r="V20" i="1"/>
  <c r="V8" i="1"/>
  <c r="U47" i="34"/>
  <c r="D45" i="34" s="1"/>
  <c r="U47" i="36"/>
  <c r="D45" i="36" s="1"/>
  <c r="U47" i="32"/>
  <c r="D45" i="32" s="1"/>
  <c r="G48" i="1"/>
  <c r="J44" i="1"/>
  <c r="F3" i="17" s="1"/>
  <c r="D44" i="1"/>
  <c r="F6" i="17" s="1"/>
  <c r="L44" i="1"/>
  <c r="F2" i="17" s="1"/>
  <c r="F44" i="1"/>
  <c r="F5" i="17" s="1"/>
  <c r="N44" i="1"/>
  <c r="F1" i="17" s="1"/>
  <c r="H44" i="1"/>
  <c r="F4" i="17" s="1"/>
  <c r="B70" i="17"/>
  <c r="B66" i="17"/>
  <c r="B62" i="17"/>
  <c r="B58" i="17"/>
  <c r="B54" i="17"/>
  <c r="B53" i="17"/>
  <c r="B52" i="17"/>
  <c r="B51" i="17"/>
  <c r="B50" i="17"/>
  <c r="B46" i="17"/>
  <c r="B42" i="17"/>
  <c r="B71" i="17"/>
  <c r="B67" i="17"/>
  <c r="B63" i="17"/>
  <c r="B59" i="17"/>
  <c r="B55" i="17"/>
  <c r="B49" i="17"/>
  <c r="B45" i="17"/>
  <c r="B68" i="17"/>
  <c r="B64" i="17"/>
  <c r="B60" i="17"/>
  <c r="B56" i="17"/>
  <c r="B48" i="17"/>
  <c r="B44" i="17"/>
  <c r="B69" i="17"/>
  <c r="B65" i="17"/>
  <c r="B61" i="17"/>
  <c r="B57" i="17"/>
  <c r="B47" i="17"/>
  <c r="B43" i="17"/>
  <c r="AK21" i="25" l="1"/>
  <c r="AL21" i="25" s="1"/>
  <c r="AI6" i="25"/>
  <c r="AK11" i="25"/>
  <c r="AL11" i="25" s="1"/>
  <c r="AK20" i="25"/>
  <c r="AL20" i="25" s="1"/>
  <c r="AK10" i="25"/>
  <c r="AL10" i="25" s="1"/>
  <c r="AK9" i="25"/>
  <c r="AL9" i="25" s="1"/>
  <c r="AK13" i="25"/>
  <c r="AL13" i="25" s="1"/>
  <c r="AK19" i="25"/>
  <c r="AL19" i="25" s="1"/>
  <c r="AK15" i="25"/>
  <c r="AL15" i="25" s="1"/>
  <c r="AK18" i="25"/>
  <c r="AL18" i="25" s="1"/>
  <c r="AK14" i="25"/>
  <c r="AL14" i="25" s="1"/>
  <c r="AK16" i="25"/>
  <c r="AL16" i="25" s="1"/>
  <c r="AK12" i="25"/>
  <c r="AL12" i="25" s="1"/>
  <c r="AK8" i="25"/>
  <c r="AL8" i="25" s="1"/>
  <c r="AK7" i="25"/>
  <c r="AL7" i="25" s="1"/>
  <c r="K48" i="1"/>
  <c r="M48" i="1"/>
  <c r="I48" i="1"/>
  <c r="U47" i="31"/>
  <c r="D45" i="31" s="1"/>
  <c r="U47" i="26"/>
  <c r="D45" i="26" s="1"/>
  <c r="AJ6" i="25"/>
  <c r="C2" i="17"/>
  <c r="C4" i="17"/>
  <c r="C6" i="17"/>
  <c r="C1" i="17"/>
  <c r="C3" i="17"/>
  <c r="C5" i="17"/>
  <c r="C6" i="25"/>
  <c r="U47" i="1"/>
  <c r="D45" i="1" s="1"/>
  <c r="AK6" i="25" l="1"/>
  <c r="AL6" i="25" s="1"/>
</calcChain>
</file>

<file path=xl/comments1.xml><?xml version="1.0" encoding="utf-8"?>
<comments xmlns="http://schemas.openxmlformats.org/spreadsheetml/2006/main">
  <authors>
    <author>Windows-Benutzer</author>
  </authors>
  <commentList>
    <comment ref="AI5" authorId="0" shapeId="0">
      <text>
        <r>
          <rPr>
            <b/>
            <sz val="9"/>
            <color indexed="81"/>
            <rFont val="Segoe UI"/>
            <family val="2"/>
          </rPr>
          <t>Windows-Benutzer:</t>
        </r>
        <r>
          <rPr>
            <sz val="9"/>
            <color indexed="81"/>
            <rFont val="Segoe UI"/>
            <family val="2"/>
          </rPr>
          <t xml:space="preserve">
Summe der Gewichte aller Noten</t>
        </r>
      </text>
    </comment>
    <comment ref="AJ5" authorId="0" shapeId="0">
      <text>
        <r>
          <rPr>
            <b/>
            <sz val="9"/>
            <color indexed="81"/>
            <rFont val="Segoe UI"/>
            <family val="2"/>
          </rPr>
          <t>Windows-Benutzer:</t>
        </r>
        <r>
          <rPr>
            <sz val="9"/>
            <color indexed="81"/>
            <rFont val="Segoe UI"/>
            <family val="2"/>
          </rPr>
          <t xml:space="preserve">
Note1 * Gewicht1 + Note2 * Gewicht2 + ...</t>
        </r>
      </text>
    </comment>
  </commentList>
</comments>
</file>

<file path=xl/sharedStrings.xml><?xml version="1.0" encoding="utf-8"?>
<sst xmlns="http://schemas.openxmlformats.org/spreadsheetml/2006/main" count="203" uniqueCount="56">
  <si>
    <t>Summe</t>
  </si>
  <si>
    <t>Note</t>
  </si>
  <si>
    <t>Aufgabe</t>
  </si>
  <si>
    <t>Schlüssel:</t>
  </si>
  <si>
    <t>Punkte</t>
  </si>
  <si>
    <t>Anzahl</t>
  </si>
  <si>
    <t>Maximum</t>
  </si>
  <si>
    <t>Prozentschlüssel</t>
  </si>
  <si>
    <t>Durchschnitt</t>
  </si>
  <si>
    <t>Gesamtübersicht</t>
  </si>
  <si>
    <t>m1</t>
  </si>
  <si>
    <t>m2</t>
  </si>
  <si>
    <t>m3</t>
  </si>
  <si>
    <t>m4</t>
  </si>
  <si>
    <t>m5</t>
  </si>
  <si>
    <t>m7</t>
  </si>
  <si>
    <t>m6</t>
  </si>
  <si>
    <t>Datum:</t>
  </si>
  <si>
    <t>Durchschnitt:</t>
  </si>
  <si>
    <t>Anwesend:</t>
  </si>
  <si>
    <t>Nachgeschrieben:</t>
  </si>
  <si>
    <t>Von:</t>
  </si>
  <si>
    <t>Bis:</t>
  </si>
  <si>
    <t>1. Probe</t>
  </si>
  <si>
    <t>Gewicht:</t>
  </si>
  <si>
    <t>P1</t>
  </si>
  <si>
    <t>P2</t>
  </si>
  <si>
    <t>P5</t>
  </si>
  <si>
    <t>2. Probe</t>
  </si>
  <si>
    <t>2017/18</t>
  </si>
  <si>
    <t>P3</t>
  </si>
  <si>
    <t>P4</t>
  </si>
  <si>
    <t>P6</t>
  </si>
  <si>
    <t>P7</t>
  </si>
  <si>
    <t>ZZ</t>
  </si>
  <si>
    <t>JZ</t>
  </si>
  <si>
    <t>Ø</t>
  </si>
  <si>
    <t>Gerundet</t>
  </si>
  <si>
    <t>ÜZ</t>
  </si>
  <si>
    <t>3. Probe</t>
  </si>
  <si>
    <t>4. Probe</t>
  </si>
  <si>
    <t>5. Probe</t>
  </si>
  <si>
    <t>6. Probe</t>
  </si>
  <si>
    <t>7. Probe</t>
  </si>
  <si>
    <t>8. Probe</t>
  </si>
  <si>
    <t>P8</t>
  </si>
  <si>
    <t>m8</t>
  </si>
  <si>
    <t>PS</t>
  </si>
  <si>
    <t/>
  </si>
  <si>
    <t>Proben</t>
  </si>
  <si>
    <t>Mündliche Noten</t>
  </si>
  <si>
    <t>GS</t>
  </si>
  <si>
    <t>Aufgabe:</t>
  </si>
  <si>
    <t>Maximum:</t>
  </si>
  <si>
    <t xml:space="preserve"> </t>
  </si>
  <si>
    <t>Klasse 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</si>
</sst>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"/>
    <numFmt numFmtId="165" formatCode="h:mm"/>
    <numFmt numFmtId="166" formatCode="\(#\)"/>
  </numFmts>
  <fonts count="14" x14ac:knownFonts="1">
    <font>
      <sz val="10"/>
      <name val="Arial"/>
    </font>
    <font>
      <b/>
      <sz val="16"/>
      <name val="Arial"/>
      <family val="2"/>
    </font>
    <font>
      <sz val="16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49" fontId="0" fillId="0" borderId="2" xfId="0" applyNumberFormat="1" applyBorder="1"/>
    <xf numFmtId="0" fontId="0" fillId="2" borderId="0" xfId="0" applyFill="1"/>
    <xf numFmtId="0" fontId="0" fillId="2" borderId="2" xfId="0" applyFill="1" applyBorder="1"/>
    <xf numFmtId="49" fontId="1" fillId="0" borderId="0" xfId="0" applyNumberFormat="1" applyFon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0" fillId="0" borderId="2" xfId="0" applyNumberFormat="1" applyBorder="1" applyProtection="1">
      <protection locked="0"/>
    </xf>
    <xf numFmtId="49" fontId="0" fillId="0" borderId="1" xfId="0" applyNumberFormat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2" borderId="0" xfId="0" applyFill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" xfId="0" applyFill="1" applyBorder="1"/>
    <xf numFmtId="0" fontId="5" fillId="0" borderId="0" xfId="0" applyFont="1"/>
    <xf numFmtId="49" fontId="0" fillId="0" borderId="0" xfId="0" applyNumberFormat="1" applyProtection="1">
      <protection locked="0"/>
    </xf>
    <xf numFmtId="0" fontId="0" fillId="2" borderId="7" xfId="0" applyFill="1" applyBorder="1" applyAlignment="1">
      <alignment horizontal="center"/>
    </xf>
    <xf numFmtId="0" fontId="0" fillId="0" borderId="1" xfId="0" applyBorder="1" applyProtection="1">
      <protection locked="0"/>
    </xf>
    <xf numFmtId="49" fontId="0" fillId="0" borderId="9" xfId="0" applyNumberFormat="1" applyBorder="1"/>
    <xf numFmtId="49" fontId="7" fillId="0" borderId="0" xfId="0" applyNumberFormat="1" applyFont="1"/>
    <xf numFmtId="49" fontId="0" fillId="0" borderId="10" xfId="0" applyNumberFormat="1" applyBorder="1"/>
    <xf numFmtId="49" fontId="0" fillId="2" borderId="2" xfId="0" applyNumberFormat="1" applyFill="1" applyBorder="1"/>
    <xf numFmtId="0" fontId="0" fillId="2" borderId="11" xfId="0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Alignment="1"/>
    <xf numFmtId="0" fontId="0" fillId="0" borderId="0" xfId="0" applyAlignment="1" applyProtection="1">
      <protection locked="0"/>
    </xf>
    <xf numFmtId="0" fontId="0" fillId="0" borderId="0" xfId="0" applyNumberFormat="1"/>
    <xf numFmtId="0" fontId="0" fillId="0" borderId="9" xfId="0" applyNumberFormat="1" applyBorder="1" applyProtection="1">
      <protection locked="0"/>
    </xf>
    <xf numFmtId="0" fontId="0" fillId="0" borderId="0" xfId="0" applyNumberFormat="1" applyBorder="1" applyAlignment="1">
      <alignment horizontal="center"/>
    </xf>
    <xf numFmtId="0" fontId="0" fillId="0" borderId="10" xfId="0" applyNumberFormat="1" applyBorder="1" applyProtection="1">
      <protection locked="0"/>
    </xf>
    <xf numFmtId="0" fontId="0" fillId="2" borderId="10" xfId="0" applyNumberFormat="1" applyFill="1" applyBorder="1" applyAlignment="1">
      <alignment horizontal="center"/>
    </xf>
    <xf numFmtId="0" fontId="0" fillId="0" borderId="0" xfId="0" applyNumberFormat="1" applyProtection="1">
      <protection locked="0"/>
    </xf>
    <xf numFmtId="0" fontId="0" fillId="2" borderId="0" xfId="0" applyNumberFormat="1" applyFill="1" applyBorder="1" applyAlignment="1">
      <alignment horizontal="center"/>
    </xf>
    <xf numFmtId="0" fontId="0" fillId="0" borderId="0" xfId="0" applyNumberFormat="1" applyAlignment="1" applyProtection="1">
      <alignment horizontal="center"/>
      <protection locked="0"/>
    </xf>
    <xf numFmtId="0" fontId="0" fillId="0" borderId="1" xfId="0" applyNumberFormat="1" applyBorder="1" applyProtection="1">
      <protection locked="0"/>
    </xf>
    <xf numFmtId="0" fontId="0" fillId="2" borderId="1" xfId="0" applyNumberFormat="1" applyFill="1" applyBorder="1" applyAlignment="1">
      <alignment horizontal="center"/>
    </xf>
    <xf numFmtId="0" fontId="0" fillId="0" borderId="1" xfId="0" applyNumberFormat="1" applyBorder="1" applyAlignment="1" applyProtection="1">
      <alignment horizontal="center"/>
      <protection locked="0"/>
    </xf>
    <xf numFmtId="0" fontId="0" fillId="2" borderId="0" xfId="0" applyNumberFormat="1" applyFill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0" borderId="5" xfId="0" applyFont="1" applyBorder="1" applyAlignment="1" applyProtection="1">
      <alignment horizontal="center"/>
      <protection locked="0"/>
    </xf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 applyProtection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9" fontId="0" fillId="0" borderId="1" xfId="0" applyNumberFormat="1" applyBorder="1" applyAlignment="1">
      <alignment horizontal="center"/>
    </xf>
    <xf numFmtId="0" fontId="10" fillId="0" borderId="0" xfId="0" applyFont="1"/>
    <xf numFmtId="0" fontId="9" fillId="0" borderId="1" xfId="0" applyFont="1" applyBorder="1"/>
    <xf numFmtId="0" fontId="5" fillId="0" borderId="1" xfId="0" applyFont="1" applyBorder="1"/>
    <xf numFmtId="0" fontId="11" fillId="0" borderId="1" xfId="0" applyFont="1" applyBorder="1"/>
    <xf numFmtId="0" fontId="0" fillId="0" borderId="18" xfId="0" applyBorder="1"/>
    <xf numFmtId="0" fontId="5" fillId="0" borderId="18" xfId="0" applyFont="1" applyBorder="1"/>
    <xf numFmtId="0" fontId="9" fillId="0" borderId="17" xfId="0" applyFont="1" applyBorder="1"/>
    <xf numFmtId="0" fontId="5" fillId="0" borderId="17" xfId="0" applyFont="1" applyBorder="1" applyAlignment="1">
      <alignment horizontal="right"/>
    </xf>
    <xf numFmtId="0" fontId="0" fillId="0" borderId="19" xfId="0" applyBorder="1"/>
    <xf numFmtId="0" fontId="5" fillId="0" borderId="6" xfId="0" applyFont="1" applyBorder="1"/>
    <xf numFmtId="166" fontId="6" fillId="3" borderId="15" xfId="0" applyNumberFormat="1" applyFont="1" applyFill="1" applyBorder="1" applyAlignment="1">
      <alignment horizontal="center" vertical="center"/>
    </xf>
    <xf numFmtId="166" fontId="6" fillId="3" borderId="4" xfId="0" applyNumberFormat="1" applyFont="1" applyFill="1" applyBorder="1" applyAlignment="1">
      <alignment horizontal="center" vertical="center"/>
    </xf>
    <xf numFmtId="2" fontId="9" fillId="3" borderId="0" xfId="0" applyNumberFormat="1" applyFont="1" applyFill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166" fontId="6" fillId="3" borderId="0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66" fontId="6" fillId="3" borderId="1" xfId="0" applyNumberFormat="1" applyFont="1" applyFill="1" applyBorder="1" applyAlignment="1">
      <alignment horizontal="center" vertical="center"/>
    </xf>
    <xf numFmtId="166" fontId="6" fillId="3" borderId="6" xfId="0" applyNumberFormat="1" applyFont="1" applyFill="1" applyBorder="1" applyAlignment="1">
      <alignment horizontal="center" vertical="center"/>
    </xf>
    <xf numFmtId="2" fontId="9" fillId="3" borderId="1" xfId="0" applyNumberFormat="1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7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9" xfId="0" applyBorder="1"/>
    <xf numFmtId="0" fontId="0" fillId="0" borderId="20" xfId="0" applyBorder="1" applyAlignment="1">
      <alignment vertical="center"/>
    </xf>
    <xf numFmtId="0" fontId="0" fillId="0" borderId="9" xfId="0" applyBorder="1" applyAlignment="1">
      <alignment vertical="center"/>
    </xf>
    <xf numFmtId="166" fontId="6" fillId="3" borderId="9" xfId="0" applyNumberFormat="1" applyFont="1" applyFill="1" applyBorder="1" applyAlignment="1">
      <alignment horizontal="center" vertical="center"/>
    </xf>
    <xf numFmtId="166" fontId="6" fillId="3" borderId="14" xfId="0" applyNumberFormat="1" applyFont="1" applyFill="1" applyBorder="1" applyAlignment="1">
      <alignment horizontal="center" vertical="center"/>
    </xf>
    <xf numFmtId="2" fontId="9" fillId="3" borderId="9" xfId="0" applyNumberFormat="1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6" fillId="2" borderId="0" xfId="0" applyFont="1" applyFill="1"/>
    <xf numFmtId="49" fontId="9" fillId="0" borderId="0" xfId="0" applyNumberFormat="1" applyFont="1" applyAlignment="1">
      <alignment horizontal="right"/>
    </xf>
    <xf numFmtId="49" fontId="9" fillId="0" borderId="1" xfId="0" applyNumberFormat="1" applyFont="1" applyBorder="1" applyAlignment="1">
      <alignment horizontal="right"/>
    </xf>
    <xf numFmtId="49" fontId="9" fillId="0" borderId="2" xfId="0" applyNumberFormat="1" applyFont="1" applyBorder="1" applyAlignment="1">
      <alignment horizontal="right"/>
    </xf>
    <xf numFmtId="0" fontId="0" fillId="0" borderId="9" xfId="0" applyBorder="1" applyProtection="1">
      <protection locked="0"/>
    </xf>
    <xf numFmtId="0" fontId="0" fillId="2" borderId="14" xfId="0" applyFill="1" applyBorder="1" applyAlignment="1">
      <alignment horizontal="center"/>
    </xf>
    <xf numFmtId="0" fontId="0" fillId="2" borderId="9" xfId="0" applyFill="1" applyBorder="1"/>
    <xf numFmtId="0" fontId="0" fillId="2" borderId="9" xfId="0" applyFill="1" applyBorder="1" applyAlignment="1">
      <alignment horizontal="center"/>
    </xf>
    <xf numFmtId="0" fontId="9" fillId="0" borderId="0" xfId="0" applyNumberFormat="1" applyFont="1" applyBorder="1" applyAlignment="1" applyProtection="1">
      <alignment horizontal="left" wrapText="1"/>
    </xf>
    <xf numFmtId="0" fontId="9" fillId="0" borderId="9" xfId="0" applyNumberFormat="1" applyFont="1" applyBorder="1" applyAlignment="1" applyProtection="1">
      <alignment horizontal="left" wrapText="1"/>
    </xf>
    <xf numFmtId="0" fontId="9" fillId="0" borderId="1" xfId="0" applyNumberFormat="1" applyFont="1" applyBorder="1" applyAlignment="1" applyProtection="1">
      <alignment horizontal="left" wrapText="1"/>
    </xf>
    <xf numFmtId="0" fontId="0" fillId="0" borderId="0" xfId="0" quotePrefix="1"/>
    <xf numFmtId="2" fontId="9" fillId="2" borderId="0" xfId="0" applyNumberFormat="1" applyFont="1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9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49" fontId="6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2" fontId="0" fillId="2" borderId="13" xfId="0" applyNumberFormat="1" applyFill="1" applyBorder="1" applyAlignment="1">
      <alignment horizontal="center"/>
    </xf>
    <xf numFmtId="2" fontId="0" fillId="2" borderId="15" xfId="0" applyNumberForma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5" xfId="0" applyFill="1" applyBorder="1" applyAlignment="1">
      <alignment horizontal="center"/>
    </xf>
    <xf numFmtId="10" fontId="0" fillId="0" borderId="15" xfId="0" applyNumberFormat="1" applyBorder="1" applyAlignment="1">
      <alignment horizontal="center"/>
    </xf>
  </cellXfs>
  <cellStyles count="1">
    <cellStyle name="Standard" xfId="0" builtinId="0"/>
  </cellStyles>
  <dxfs count="15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196850</xdr:colOff>
      <xdr:row>42</xdr:row>
      <xdr:rowOff>76200</xdr:rowOff>
    </xdr:from>
    <xdr:to>
      <xdr:col>27</xdr:col>
      <xdr:colOff>679518</xdr:colOff>
      <xdr:row>44</xdr:row>
      <xdr:rowOff>60345</xdr:rowOff>
    </xdr:to>
    <xdr:sp macro="[0]!Punkteverteilung" textlink="">
      <xdr:nvSpPr>
        <xdr:cNvPr id="1042" name="Text Box 18"/>
        <xdr:cNvSpPr txBox="1">
          <a:spLocks noChangeArrowheads="1"/>
        </xdr:cNvSpPr>
      </xdr:nvSpPr>
      <xdr:spPr bwMode="auto">
        <a:xfrm>
          <a:off x="8362950" y="7258050"/>
          <a:ext cx="1533525" cy="333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Punkteverteilung</a:t>
          </a:r>
        </a:p>
      </xdr:txBody>
    </xdr:sp>
    <xdr:clientData fPrintsWithSheet="0"/>
  </xdr:twoCellAnchor>
  <xdr:twoCellAnchor>
    <xdr:from>
      <xdr:col>24</xdr:col>
      <xdr:colOff>193675</xdr:colOff>
      <xdr:row>45</xdr:row>
      <xdr:rowOff>73025</xdr:rowOff>
    </xdr:from>
    <xdr:to>
      <xdr:col>27</xdr:col>
      <xdr:colOff>669900</xdr:colOff>
      <xdr:row>47</xdr:row>
      <xdr:rowOff>104775</xdr:rowOff>
    </xdr:to>
    <xdr:sp macro="[0]!Notenverteilung" textlink="">
      <xdr:nvSpPr>
        <xdr:cNvPr id="1043" name="Text Box 19"/>
        <xdr:cNvSpPr txBox="1">
          <a:spLocks noChangeArrowheads="1"/>
        </xdr:cNvSpPr>
      </xdr:nvSpPr>
      <xdr:spPr bwMode="auto">
        <a:xfrm>
          <a:off x="8353425" y="7753350"/>
          <a:ext cx="1533525" cy="295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8000" mc:Ignorable="a14" a14:legacySpreadsheetColorIndex="1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Notenverteilung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31750</xdr:rowOff>
        </xdr:from>
        <xdr:to>
          <xdr:col>22</xdr:col>
          <xdr:colOff>38100</xdr:colOff>
          <xdr:row>50</xdr:row>
          <xdr:rowOff>38100</xdr:rowOff>
        </xdr:to>
        <xdr:sp macro="" textlink="">
          <xdr:nvSpPr>
            <xdr:cNvPr id="1101" name="CommandButton1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196850</xdr:colOff>
      <xdr:row>42</xdr:row>
      <xdr:rowOff>76200</xdr:rowOff>
    </xdr:from>
    <xdr:to>
      <xdr:col>27</xdr:col>
      <xdr:colOff>679518</xdr:colOff>
      <xdr:row>44</xdr:row>
      <xdr:rowOff>60345</xdr:rowOff>
    </xdr:to>
    <xdr:sp macro="[0]!Punkteverteilung" textlink="">
      <xdr:nvSpPr>
        <xdr:cNvPr id="2" name="Text Box 18"/>
        <xdr:cNvSpPr txBox="1">
          <a:spLocks noChangeArrowheads="1"/>
        </xdr:cNvSpPr>
      </xdr:nvSpPr>
      <xdr:spPr bwMode="auto">
        <a:xfrm>
          <a:off x="8769350" y="7105650"/>
          <a:ext cx="1612968" cy="31434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Punkteverteilung</a:t>
          </a:r>
        </a:p>
      </xdr:txBody>
    </xdr:sp>
    <xdr:clientData fPrintsWithSheet="0"/>
  </xdr:twoCellAnchor>
  <xdr:twoCellAnchor>
    <xdr:from>
      <xdr:col>24</xdr:col>
      <xdr:colOff>193675</xdr:colOff>
      <xdr:row>45</xdr:row>
      <xdr:rowOff>73025</xdr:rowOff>
    </xdr:from>
    <xdr:to>
      <xdr:col>27</xdr:col>
      <xdr:colOff>669900</xdr:colOff>
      <xdr:row>47</xdr:row>
      <xdr:rowOff>104775</xdr:rowOff>
    </xdr:to>
    <xdr:sp macro="[0]!Notenverteilung" textlink="">
      <xdr:nvSpPr>
        <xdr:cNvPr id="3" name="Text Box 19"/>
        <xdr:cNvSpPr txBox="1">
          <a:spLocks noChangeArrowheads="1"/>
        </xdr:cNvSpPr>
      </xdr:nvSpPr>
      <xdr:spPr bwMode="auto">
        <a:xfrm>
          <a:off x="8766175" y="7591425"/>
          <a:ext cx="1606525" cy="285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8000" mc:Ignorable="a14" a14:legacySpreadsheetColorIndex="1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Notenverteilung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196850</xdr:colOff>
      <xdr:row>42</xdr:row>
      <xdr:rowOff>76200</xdr:rowOff>
    </xdr:from>
    <xdr:to>
      <xdr:col>27</xdr:col>
      <xdr:colOff>679518</xdr:colOff>
      <xdr:row>44</xdr:row>
      <xdr:rowOff>60345</xdr:rowOff>
    </xdr:to>
    <xdr:sp macro="[0]!Punkteverteilung" textlink="">
      <xdr:nvSpPr>
        <xdr:cNvPr id="2" name="Text Box 18"/>
        <xdr:cNvSpPr txBox="1">
          <a:spLocks noChangeArrowheads="1"/>
        </xdr:cNvSpPr>
      </xdr:nvSpPr>
      <xdr:spPr bwMode="auto">
        <a:xfrm>
          <a:off x="8769350" y="7105650"/>
          <a:ext cx="1612968" cy="31434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Punkteverteilung</a:t>
          </a:r>
        </a:p>
      </xdr:txBody>
    </xdr:sp>
    <xdr:clientData fPrintsWithSheet="0"/>
  </xdr:twoCellAnchor>
  <xdr:twoCellAnchor>
    <xdr:from>
      <xdr:col>24</xdr:col>
      <xdr:colOff>193675</xdr:colOff>
      <xdr:row>45</xdr:row>
      <xdr:rowOff>73025</xdr:rowOff>
    </xdr:from>
    <xdr:to>
      <xdr:col>27</xdr:col>
      <xdr:colOff>669900</xdr:colOff>
      <xdr:row>47</xdr:row>
      <xdr:rowOff>104775</xdr:rowOff>
    </xdr:to>
    <xdr:sp macro="[0]!Notenverteilung" textlink="">
      <xdr:nvSpPr>
        <xdr:cNvPr id="3" name="Text Box 19"/>
        <xdr:cNvSpPr txBox="1">
          <a:spLocks noChangeArrowheads="1"/>
        </xdr:cNvSpPr>
      </xdr:nvSpPr>
      <xdr:spPr bwMode="auto">
        <a:xfrm>
          <a:off x="8766175" y="7591425"/>
          <a:ext cx="1606525" cy="285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8000" mc:Ignorable="a14" a14:legacySpreadsheetColorIndex="1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Notenverteilung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196850</xdr:colOff>
      <xdr:row>42</xdr:row>
      <xdr:rowOff>76200</xdr:rowOff>
    </xdr:from>
    <xdr:to>
      <xdr:col>27</xdr:col>
      <xdr:colOff>679518</xdr:colOff>
      <xdr:row>44</xdr:row>
      <xdr:rowOff>60345</xdr:rowOff>
    </xdr:to>
    <xdr:sp macro="[0]!Punkteverteilung" textlink="">
      <xdr:nvSpPr>
        <xdr:cNvPr id="2" name="Text Box 18"/>
        <xdr:cNvSpPr txBox="1">
          <a:spLocks noChangeArrowheads="1"/>
        </xdr:cNvSpPr>
      </xdr:nvSpPr>
      <xdr:spPr bwMode="auto">
        <a:xfrm>
          <a:off x="8769350" y="7105650"/>
          <a:ext cx="1612968" cy="31434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Punkteverteilung</a:t>
          </a:r>
        </a:p>
      </xdr:txBody>
    </xdr:sp>
    <xdr:clientData fPrintsWithSheet="0"/>
  </xdr:twoCellAnchor>
  <xdr:twoCellAnchor>
    <xdr:from>
      <xdr:col>24</xdr:col>
      <xdr:colOff>193675</xdr:colOff>
      <xdr:row>45</xdr:row>
      <xdr:rowOff>73025</xdr:rowOff>
    </xdr:from>
    <xdr:to>
      <xdr:col>27</xdr:col>
      <xdr:colOff>669900</xdr:colOff>
      <xdr:row>47</xdr:row>
      <xdr:rowOff>104775</xdr:rowOff>
    </xdr:to>
    <xdr:sp macro="[0]!Notenverteilung" textlink="">
      <xdr:nvSpPr>
        <xdr:cNvPr id="3" name="Text Box 19"/>
        <xdr:cNvSpPr txBox="1">
          <a:spLocks noChangeArrowheads="1"/>
        </xdr:cNvSpPr>
      </xdr:nvSpPr>
      <xdr:spPr bwMode="auto">
        <a:xfrm>
          <a:off x="8766175" y="7591425"/>
          <a:ext cx="1606525" cy="285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8000" mc:Ignorable="a14" a14:legacySpreadsheetColorIndex="1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Notenverteilung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196850</xdr:colOff>
      <xdr:row>42</xdr:row>
      <xdr:rowOff>76200</xdr:rowOff>
    </xdr:from>
    <xdr:to>
      <xdr:col>27</xdr:col>
      <xdr:colOff>679518</xdr:colOff>
      <xdr:row>44</xdr:row>
      <xdr:rowOff>60345</xdr:rowOff>
    </xdr:to>
    <xdr:sp macro="[0]!Punkteverteilung" textlink="">
      <xdr:nvSpPr>
        <xdr:cNvPr id="2" name="Text Box 18"/>
        <xdr:cNvSpPr txBox="1">
          <a:spLocks noChangeArrowheads="1"/>
        </xdr:cNvSpPr>
      </xdr:nvSpPr>
      <xdr:spPr bwMode="auto">
        <a:xfrm>
          <a:off x="8769350" y="7105650"/>
          <a:ext cx="1612968" cy="31434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Punkteverteilung</a:t>
          </a:r>
        </a:p>
      </xdr:txBody>
    </xdr:sp>
    <xdr:clientData fPrintsWithSheet="0"/>
  </xdr:twoCellAnchor>
  <xdr:twoCellAnchor>
    <xdr:from>
      <xdr:col>24</xdr:col>
      <xdr:colOff>193675</xdr:colOff>
      <xdr:row>45</xdr:row>
      <xdr:rowOff>73025</xdr:rowOff>
    </xdr:from>
    <xdr:to>
      <xdr:col>27</xdr:col>
      <xdr:colOff>669900</xdr:colOff>
      <xdr:row>47</xdr:row>
      <xdr:rowOff>104775</xdr:rowOff>
    </xdr:to>
    <xdr:sp macro="[0]!Notenverteilung" textlink="">
      <xdr:nvSpPr>
        <xdr:cNvPr id="3" name="Text Box 19"/>
        <xdr:cNvSpPr txBox="1">
          <a:spLocks noChangeArrowheads="1"/>
        </xdr:cNvSpPr>
      </xdr:nvSpPr>
      <xdr:spPr bwMode="auto">
        <a:xfrm>
          <a:off x="8766175" y="7591425"/>
          <a:ext cx="1606525" cy="285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8000" mc:Ignorable="a14" a14:legacySpreadsheetColorIndex="1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Notenverteilung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196850</xdr:colOff>
      <xdr:row>42</xdr:row>
      <xdr:rowOff>76200</xdr:rowOff>
    </xdr:from>
    <xdr:to>
      <xdr:col>27</xdr:col>
      <xdr:colOff>679518</xdr:colOff>
      <xdr:row>44</xdr:row>
      <xdr:rowOff>60345</xdr:rowOff>
    </xdr:to>
    <xdr:sp macro="[0]!Punkteverteilung" textlink="">
      <xdr:nvSpPr>
        <xdr:cNvPr id="2" name="Text Box 18"/>
        <xdr:cNvSpPr txBox="1">
          <a:spLocks noChangeArrowheads="1"/>
        </xdr:cNvSpPr>
      </xdr:nvSpPr>
      <xdr:spPr bwMode="auto">
        <a:xfrm>
          <a:off x="8769350" y="7105650"/>
          <a:ext cx="1612968" cy="31434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Punkteverteilung</a:t>
          </a:r>
        </a:p>
      </xdr:txBody>
    </xdr:sp>
    <xdr:clientData fPrintsWithSheet="0"/>
  </xdr:twoCellAnchor>
  <xdr:twoCellAnchor>
    <xdr:from>
      <xdr:col>24</xdr:col>
      <xdr:colOff>193675</xdr:colOff>
      <xdr:row>45</xdr:row>
      <xdr:rowOff>73025</xdr:rowOff>
    </xdr:from>
    <xdr:to>
      <xdr:col>27</xdr:col>
      <xdr:colOff>669900</xdr:colOff>
      <xdr:row>47</xdr:row>
      <xdr:rowOff>104775</xdr:rowOff>
    </xdr:to>
    <xdr:sp macro="[0]!Notenverteilung" textlink="">
      <xdr:nvSpPr>
        <xdr:cNvPr id="3" name="Text Box 19"/>
        <xdr:cNvSpPr txBox="1">
          <a:spLocks noChangeArrowheads="1"/>
        </xdr:cNvSpPr>
      </xdr:nvSpPr>
      <xdr:spPr bwMode="auto">
        <a:xfrm>
          <a:off x="8766175" y="7591425"/>
          <a:ext cx="1606525" cy="285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8000" mc:Ignorable="a14" a14:legacySpreadsheetColorIndex="1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Notenverteilung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196850</xdr:colOff>
      <xdr:row>42</xdr:row>
      <xdr:rowOff>76200</xdr:rowOff>
    </xdr:from>
    <xdr:to>
      <xdr:col>27</xdr:col>
      <xdr:colOff>679518</xdr:colOff>
      <xdr:row>44</xdr:row>
      <xdr:rowOff>60345</xdr:rowOff>
    </xdr:to>
    <xdr:sp macro="[0]!Punkteverteilung" textlink="">
      <xdr:nvSpPr>
        <xdr:cNvPr id="2" name="Text Box 18"/>
        <xdr:cNvSpPr txBox="1">
          <a:spLocks noChangeArrowheads="1"/>
        </xdr:cNvSpPr>
      </xdr:nvSpPr>
      <xdr:spPr bwMode="auto">
        <a:xfrm>
          <a:off x="8769350" y="7105650"/>
          <a:ext cx="1612968" cy="31434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Punkteverteilung</a:t>
          </a:r>
        </a:p>
      </xdr:txBody>
    </xdr:sp>
    <xdr:clientData fPrintsWithSheet="0"/>
  </xdr:twoCellAnchor>
  <xdr:twoCellAnchor>
    <xdr:from>
      <xdr:col>24</xdr:col>
      <xdr:colOff>193675</xdr:colOff>
      <xdr:row>45</xdr:row>
      <xdr:rowOff>73025</xdr:rowOff>
    </xdr:from>
    <xdr:to>
      <xdr:col>27</xdr:col>
      <xdr:colOff>669900</xdr:colOff>
      <xdr:row>47</xdr:row>
      <xdr:rowOff>104775</xdr:rowOff>
    </xdr:to>
    <xdr:sp macro="[0]!Notenverteilung" textlink="">
      <xdr:nvSpPr>
        <xdr:cNvPr id="3" name="Text Box 19"/>
        <xdr:cNvSpPr txBox="1">
          <a:spLocks noChangeArrowheads="1"/>
        </xdr:cNvSpPr>
      </xdr:nvSpPr>
      <xdr:spPr bwMode="auto">
        <a:xfrm>
          <a:off x="8766175" y="7591425"/>
          <a:ext cx="1606525" cy="285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8000" mc:Ignorable="a14" a14:legacySpreadsheetColorIndex="1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Notenverteilung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196850</xdr:colOff>
      <xdr:row>42</xdr:row>
      <xdr:rowOff>76200</xdr:rowOff>
    </xdr:from>
    <xdr:to>
      <xdr:col>27</xdr:col>
      <xdr:colOff>679518</xdr:colOff>
      <xdr:row>44</xdr:row>
      <xdr:rowOff>60345</xdr:rowOff>
    </xdr:to>
    <xdr:sp macro="[0]!Punkteverteilung" textlink="">
      <xdr:nvSpPr>
        <xdr:cNvPr id="2" name="Text Box 18"/>
        <xdr:cNvSpPr txBox="1">
          <a:spLocks noChangeArrowheads="1"/>
        </xdr:cNvSpPr>
      </xdr:nvSpPr>
      <xdr:spPr bwMode="auto">
        <a:xfrm>
          <a:off x="8769350" y="7105650"/>
          <a:ext cx="1612968" cy="31434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Punkteverteilung</a:t>
          </a:r>
        </a:p>
      </xdr:txBody>
    </xdr:sp>
    <xdr:clientData fPrintsWithSheet="0"/>
  </xdr:twoCellAnchor>
  <xdr:twoCellAnchor>
    <xdr:from>
      <xdr:col>24</xdr:col>
      <xdr:colOff>193675</xdr:colOff>
      <xdr:row>45</xdr:row>
      <xdr:rowOff>73025</xdr:rowOff>
    </xdr:from>
    <xdr:to>
      <xdr:col>27</xdr:col>
      <xdr:colOff>669900</xdr:colOff>
      <xdr:row>47</xdr:row>
      <xdr:rowOff>104775</xdr:rowOff>
    </xdr:to>
    <xdr:sp macro="[0]!Notenverteilung" textlink="">
      <xdr:nvSpPr>
        <xdr:cNvPr id="3" name="Text Box 19"/>
        <xdr:cNvSpPr txBox="1">
          <a:spLocks noChangeArrowheads="1"/>
        </xdr:cNvSpPr>
      </xdr:nvSpPr>
      <xdr:spPr bwMode="auto">
        <a:xfrm>
          <a:off x="8766175" y="7591425"/>
          <a:ext cx="1606525" cy="285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8000" mc:Ignorable="a14" a14:legacySpreadsheetColorIndex="1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Notenverteilung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>
    <pageSetUpPr fitToPage="1"/>
  </sheetPr>
  <dimension ref="A1:AV42"/>
  <sheetViews>
    <sheetView showZeros="0" zoomScaleNormal="100" workbookViewId="0">
      <selection activeCell="D21" sqref="D21"/>
    </sheetView>
  </sheetViews>
  <sheetFormatPr baseColWidth="10" defaultRowHeight="12.5" x14ac:dyDescent="0.25"/>
  <cols>
    <col min="1" max="1" width="3.1796875" bestFit="1" customWidth="1"/>
    <col min="2" max="2" width="24.81640625" customWidth="1"/>
    <col min="3" max="3" width="1.81640625" customWidth="1"/>
    <col min="4" max="4" width="2.81640625" customWidth="1"/>
    <col min="5" max="6" width="1.81640625" customWidth="1"/>
    <col min="7" max="7" width="2.81640625" customWidth="1"/>
    <col min="8" max="9" width="1.81640625" customWidth="1"/>
    <col min="10" max="10" width="2.81640625" customWidth="1"/>
    <col min="11" max="12" width="1.81640625" customWidth="1"/>
    <col min="13" max="13" width="2.81640625" customWidth="1"/>
    <col min="14" max="15" width="1.81640625" customWidth="1"/>
    <col min="16" max="16" width="2.81640625" customWidth="1"/>
    <col min="17" max="17" width="1.54296875" customWidth="1"/>
    <col min="18" max="18" width="1.81640625" customWidth="1"/>
    <col min="19" max="19" width="2.81640625" customWidth="1"/>
    <col min="20" max="21" width="1.81640625" customWidth="1"/>
    <col min="22" max="22" width="2.81640625" customWidth="1"/>
    <col min="23" max="24" width="1.81640625" customWidth="1"/>
    <col min="25" max="25" width="2.81640625" customWidth="1"/>
    <col min="26" max="26" width="1.81640625" customWidth="1"/>
    <col min="27" max="34" width="3.81640625" customWidth="1"/>
    <col min="35" max="35" width="3.453125" bestFit="1" customWidth="1"/>
    <col min="36" max="36" width="3.54296875" bestFit="1" customWidth="1"/>
    <col min="37" max="37" width="5.1796875" customWidth="1"/>
    <col min="38" max="38" width="9.453125" bestFit="1" customWidth="1"/>
    <col min="39" max="39" width="8.1796875" bestFit="1" customWidth="1"/>
    <col min="40" max="50" width="5.1796875" customWidth="1"/>
  </cols>
  <sheetData>
    <row r="1" spans="1:48" ht="20" x14ac:dyDescent="0.4">
      <c r="B1" s="116" t="s">
        <v>9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7" t="s">
        <v>29</v>
      </c>
      <c r="Y1" s="117"/>
      <c r="Z1" s="117"/>
      <c r="AA1" s="117"/>
      <c r="AB1" s="117"/>
      <c r="AC1" s="117"/>
      <c r="AD1" s="117"/>
      <c r="AE1" s="117"/>
      <c r="AF1" s="117"/>
      <c r="AG1" s="118" t="s">
        <v>55</v>
      </c>
      <c r="AH1" s="118"/>
      <c r="AI1" s="118"/>
      <c r="AJ1" s="118"/>
      <c r="AK1" s="9"/>
      <c r="AL1" s="9"/>
      <c r="AM1" s="119"/>
      <c r="AN1" s="119"/>
      <c r="AO1" s="119"/>
      <c r="AS1" s="55"/>
      <c r="AT1" s="55"/>
      <c r="AU1" s="9"/>
      <c r="AV1" s="9"/>
    </row>
    <row r="2" spans="1:48" ht="20" x14ac:dyDescent="0.4"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54"/>
      <c r="Y2" s="54"/>
      <c r="Z2" s="54"/>
      <c r="AA2" s="54"/>
      <c r="AB2" s="54"/>
      <c r="AC2" s="54"/>
      <c r="AD2" s="54"/>
      <c r="AE2" s="54"/>
      <c r="AF2" s="54"/>
      <c r="AG2" s="55"/>
      <c r="AH2" s="55"/>
      <c r="AI2" s="55"/>
      <c r="AJ2" s="55"/>
      <c r="AK2" s="9"/>
      <c r="AL2" s="9"/>
      <c r="AM2" s="53"/>
      <c r="AN2" s="53"/>
      <c r="AO2" s="53"/>
      <c r="AS2" s="55"/>
      <c r="AT2" s="55"/>
      <c r="AU2" s="9"/>
      <c r="AV2" s="9"/>
    </row>
    <row r="3" spans="1:48" ht="13" x14ac:dyDescent="0.3">
      <c r="C3" s="121" t="s">
        <v>49</v>
      </c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1" t="s">
        <v>50</v>
      </c>
      <c r="AB3" s="122"/>
      <c r="AC3" s="122"/>
      <c r="AD3" s="122"/>
      <c r="AE3" s="122"/>
      <c r="AF3" s="122"/>
      <c r="AG3" s="122"/>
      <c r="AH3" s="122"/>
      <c r="AI3" s="68"/>
    </row>
    <row r="4" spans="1:48" ht="13" x14ac:dyDescent="0.3">
      <c r="B4" s="64"/>
      <c r="C4" s="120" t="s">
        <v>25</v>
      </c>
      <c r="D4" s="120"/>
      <c r="E4" s="120"/>
      <c r="F4" s="120" t="s">
        <v>26</v>
      </c>
      <c r="G4" s="120"/>
      <c r="H4" s="120"/>
      <c r="I4" s="120" t="s">
        <v>30</v>
      </c>
      <c r="J4" s="120"/>
      <c r="K4" s="120"/>
      <c r="L4" s="120" t="s">
        <v>31</v>
      </c>
      <c r="M4" s="120"/>
      <c r="N4" s="120"/>
      <c r="O4" s="120" t="s">
        <v>27</v>
      </c>
      <c r="P4" s="120"/>
      <c r="Q4" s="120"/>
      <c r="R4" s="120" t="s">
        <v>32</v>
      </c>
      <c r="S4" s="120"/>
      <c r="T4" s="120"/>
      <c r="U4" s="120" t="s">
        <v>33</v>
      </c>
      <c r="V4" s="120"/>
      <c r="W4" s="120"/>
      <c r="X4" s="122" t="s">
        <v>45</v>
      </c>
      <c r="Y4" s="122"/>
      <c r="Z4" s="123"/>
      <c r="AA4" s="19" t="s">
        <v>10</v>
      </c>
      <c r="AB4" s="19" t="s">
        <v>11</v>
      </c>
      <c r="AC4" s="19" t="s">
        <v>12</v>
      </c>
      <c r="AD4" s="19" t="s">
        <v>13</v>
      </c>
      <c r="AE4" s="19" t="s">
        <v>14</v>
      </c>
      <c r="AF4" s="19" t="s">
        <v>16</v>
      </c>
      <c r="AG4" s="19" t="s">
        <v>15</v>
      </c>
      <c r="AH4" s="65" t="s">
        <v>46</v>
      </c>
    </row>
    <row r="5" spans="1:48" ht="13.5" thickBot="1" x14ac:dyDescent="0.35">
      <c r="A5" s="15"/>
      <c r="B5" s="67" t="s">
        <v>24</v>
      </c>
      <c r="C5" s="124">
        <v>2</v>
      </c>
      <c r="D5" s="124"/>
      <c r="E5" s="124"/>
      <c r="F5" s="124">
        <v>2</v>
      </c>
      <c r="G5" s="124"/>
      <c r="H5" s="124"/>
      <c r="I5" s="124">
        <v>2</v>
      </c>
      <c r="J5" s="124"/>
      <c r="K5" s="124"/>
      <c r="L5" s="124">
        <v>2</v>
      </c>
      <c r="M5" s="124"/>
      <c r="N5" s="124"/>
      <c r="O5" s="124">
        <v>2</v>
      </c>
      <c r="P5" s="124"/>
      <c r="Q5" s="124"/>
      <c r="R5" s="124">
        <v>2</v>
      </c>
      <c r="S5" s="124"/>
      <c r="T5" s="124"/>
      <c r="U5" s="124">
        <v>2</v>
      </c>
      <c r="V5" s="124"/>
      <c r="W5" s="124"/>
      <c r="X5" s="124">
        <v>2</v>
      </c>
      <c r="Y5" s="124"/>
      <c r="Z5" s="125"/>
      <c r="AA5" s="61">
        <v>1</v>
      </c>
      <c r="AB5" s="61">
        <v>1</v>
      </c>
      <c r="AC5" s="61">
        <v>1</v>
      </c>
      <c r="AD5" s="61">
        <v>1</v>
      </c>
      <c r="AE5" s="61">
        <v>1</v>
      </c>
      <c r="AF5" s="61">
        <v>1</v>
      </c>
      <c r="AG5" s="61">
        <v>1</v>
      </c>
      <c r="AH5" s="66">
        <v>1</v>
      </c>
      <c r="AI5" s="62" t="s">
        <v>51</v>
      </c>
      <c r="AJ5" s="69" t="s">
        <v>47</v>
      </c>
      <c r="AK5" s="63" t="s">
        <v>36</v>
      </c>
      <c r="AL5" s="62" t="s">
        <v>37</v>
      </c>
      <c r="AM5" s="62"/>
      <c r="AN5" s="62" t="s">
        <v>34</v>
      </c>
      <c r="AO5" s="62" t="s">
        <v>38</v>
      </c>
      <c r="AP5" s="62" t="s">
        <v>35</v>
      </c>
    </row>
    <row r="6" spans="1:48" x14ac:dyDescent="0.25">
      <c r="A6">
        <v>1</v>
      </c>
      <c r="B6" s="80"/>
      <c r="C6" s="105" t="str">
        <f>'Probe 1'!T5</f>
        <v/>
      </c>
      <c r="D6" s="105" t="str">
        <f>'Probe 1'!U5</f>
        <v/>
      </c>
      <c r="E6" s="105" t="str">
        <f>'Probe 1'!V5</f>
        <v/>
      </c>
      <c r="F6" s="105" t="str">
        <f>'Probe 2'!T5</f>
        <v/>
      </c>
      <c r="G6" s="105" t="str">
        <f>'Probe 2'!U5</f>
        <v/>
      </c>
      <c r="H6" s="105" t="str">
        <f>'Probe 2'!V5</f>
        <v/>
      </c>
      <c r="I6" s="105" t="str">
        <f>'Probe 3'!T5</f>
        <v/>
      </c>
      <c r="J6" s="105" t="str">
        <f>'Probe 3'!U5</f>
        <v/>
      </c>
      <c r="K6" s="105" t="str">
        <f>'Probe 3'!V5</f>
        <v/>
      </c>
      <c r="L6" s="105" t="str">
        <f>'Probe 4'!T5</f>
        <v/>
      </c>
      <c r="M6" s="105" t="str">
        <f>'Probe 4'!U5</f>
        <v/>
      </c>
      <c r="N6" s="105" t="str">
        <f>'Probe 4'!V5</f>
        <v/>
      </c>
      <c r="O6" s="105" t="str">
        <f>'Probe 5'!T5</f>
        <v/>
      </c>
      <c r="P6" s="105" t="str">
        <f>'Probe 5'!U5</f>
        <v/>
      </c>
      <c r="Q6" s="105" t="str">
        <f>'Probe 5'!V5</f>
        <v/>
      </c>
      <c r="R6" s="105" t="str">
        <f>'Probe 6'!T5</f>
        <v/>
      </c>
      <c r="S6" s="105" t="str">
        <f>'Probe 6'!U5</f>
        <v/>
      </c>
      <c r="T6" s="105" t="str">
        <f>'Probe 6'!V5</f>
        <v/>
      </c>
      <c r="U6" s="105" t="str">
        <f>'Probe 7'!T5</f>
        <v/>
      </c>
      <c r="V6" s="105" t="str">
        <f>'Probe 7'!U5</f>
        <v/>
      </c>
      <c r="W6" s="105" t="str">
        <f>'Probe 7'!V5</f>
        <v/>
      </c>
      <c r="X6" s="106" t="str">
        <f>'Probe 8'!T5</f>
        <v/>
      </c>
      <c r="Y6" s="106" t="str">
        <f>'Probe 8'!U5</f>
        <v/>
      </c>
      <c r="Z6" s="107" t="str">
        <f>'Probe 8'!V5</f>
        <v/>
      </c>
      <c r="AA6" s="82"/>
      <c r="AB6" s="82"/>
      <c r="AC6" s="82"/>
      <c r="AD6" s="82"/>
      <c r="AE6" s="82"/>
      <c r="AF6" s="82"/>
      <c r="AG6" s="82"/>
      <c r="AH6" s="80"/>
      <c r="AI6" s="70">
        <f>COUNT(D6)*$C$5+COUNT(G6)*$F$5+COUNT(J6)*$I$5+COUNT(M6)*$L$5+COUNT(P6)*$O$5+COUNT(S6)*$R$5+COUNT(V6)*$U$5+COUNT(Y6)*$X$5+COUNT(AA6)*$AA$5+COUNT(AB6)*$AB$5+COUNT(AC6)*$AC$5+COUNT(AD6)*$AD$5+COUNT(AE6)*$AE$5+COUNT(AF6)*$AF$5+COUNT(AG6)*$AG$5+COUNT(AH6)*$AH$5</f>
        <v>0</v>
      </c>
      <c r="AJ6" s="71">
        <f>IF(D6="",0,D6*$C$5)+IF(G6="",0,G6*$F$5)+IF(J6="",0,J6*$I$5)+IF(M6="",0,M6*$L$5)+IF(P6="",0,P6*$O$5)+IF(S6="",0,S6*$R$5)+IF(V6="",0,V6*$U$5)+IF(Y6="",0,Y6*$X$5)+SUMPRODUCT(AA6:AH6,$AA$5:$AH$5)</f>
        <v>0</v>
      </c>
      <c r="AK6" s="72" t="str">
        <f>IF(AI6 &gt; 0,AJ6/AI6,"")</f>
        <v/>
      </c>
      <c r="AL6" s="73" t="str">
        <f>IF(AK6="","",ROUND(AK6-0.001,0))</f>
        <v/>
      </c>
      <c r="AN6" s="82"/>
      <c r="AO6" s="82"/>
      <c r="AP6" s="82"/>
    </row>
    <row r="7" spans="1:48" x14ac:dyDescent="0.25">
      <c r="A7">
        <v>2</v>
      </c>
      <c r="B7" s="80"/>
      <c r="C7" s="108" t="str">
        <f>'Probe 1'!T6</f>
        <v/>
      </c>
      <c r="D7" s="105" t="str">
        <f>'Probe 1'!U6</f>
        <v/>
      </c>
      <c r="E7" s="108" t="str">
        <f>'Probe 1'!V6</f>
        <v/>
      </c>
      <c r="F7" s="108" t="str">
        <f>'Probe 2'!T6</f>
        <v/>
      </c>
      <c r="G7" s="105" t="str">
        <f>'Probe 2'!U6</f>
        <v/>
      </c>
      <c r="H7" s="108" t="str">
        <f>'Probe 2'!V6</f>
        <v/>
      </c>
      <c r="I7" s="108" t="str">
        <f>'Probe 3'!T6</f>
        <v/>
      </c>
      <c r="J7" s="105" t="str">
        <f>'Probe 3'!U6</f>
        <v/>
      </c>
      <c r="K7" s="108" t="str">
        <f>'Probe 3'!V6</f>
        <v/>
      </c>
      <c r="L7" s="105" t="str">
        <f>'Probe 4'!T6</f>
        <v/>
      </c>
      <c r="M7" s="105" t="str">
        <f>'Probe 4'!U6</f>
        <v/>
      </c>
      <c r="N7" s="105" t="str">
        <f>'Probe 4'!V6</f>
        <v/>
      </c>
      <c r="O7" s="105" t="str">
        <f>'Probe 5'!T6</f>
        <v/>
      </c>
      <c r="P7" s="105" t="str">
        <f>'Probe 5'!U6</f>
        <v/>
      </c>
      <c r="Q7" s="105" t="str">
        <f>'Probe 5'!V6</f>
        <v/>
      </c>
      <c r="R7" s="105" t="str">
        <f>'Probe 6'!T6</f>
        <v/>
      </c>
      <c r="S7" s="105" t="str">
        <f>'Probe 6'!U6</f>
        <v/>
      </c>
      <c r="T7" s="105" t="str">
        <f>'Probe 6'!V6</f>
        <v/>
      </c>
      <c r="U7" s="105" t="str">
        <f>'Probe 7'!T6</f>
        <v/>
      </c>
      <c r="V7" s="105" t="str">
        <f>'Probe 7'!U6</f>
        <v/>
      </c>
      <c r="W7" s="105" t="str">
        <f>'Probe 7'!V6</f>
        <v/>
      </c>
      <c r="X7" s="106" t="str">
        <f>'Probe 8'!T6</f>
        <v/>
      </c>
      <c r="Y7" s="106" t="str">
        <f>'Probe 8'!U6</f>
        <v/>
      </c>
      <c r="Z7" s="107" t="str">
        <f>'Probe 8'!V6</f>
        <v/>
      </c>
      <c r="AA7" s="82"/>
      <c r="AB7" s="82"/>
      <c r="AC7" s="82"/>
      <c r="AD7" s="82"/>
      <c r="AE7" s="82"/>
      <c r="AF7" s="82"/>
      <c r="AG7" s="82"/>
      <c r="AH7" s="80"/>
      <c r="AI7" s="74">
        <f t="shared" ref="AI7:AI38" si="0">COUNT(D7)*$C$5+COUNT(G7)*$F$5+COUNT(J7)*$I$5+COUNT(M7)*$L$5+COUNT(P7)*$O$5+COUNT(S7)*$R$5+COUNT(V7)*$U$5+COUNT(Y7)*$X$5+COUNT(AA7)*$AA$5+COUNT(AB7)*$AB$5+COUNT(AC7)*$AC$5+COUNT(AD7)*$AD$5+COUNT(AE7)*$AE$5+COUNT(AF7)*$AF$5+COUNT(AG7)*$AG$5+COUNT(AH7)*$AH$5</f>
        <v>0</v>
      </c>
      <c r="AJ7" s="71">
        <f t="shared" ref="AJ7:AJ38" si="1">IF(D7="",0,D7*$C$5)+IF(G7="",0,G7*$F$5)+IF(J7="",0,J7*$I$5)+IF(M7="",0,M7*$L$5)+IF(P7="",0,P7*$O$5)+IF(S7="",0,S7*$R$5)+IF(V7="",0,V7*$U$5)+IF(Y7="",0,Y7*$X$5)+SUMPRODUCT(AA7:AH7,$AA$5:$AH$5)</f>
        <v>0</v>
      </c>
      <c r="AK7" s="72" t="str">
        <f t="shared" ref="AK7:AK38" si="2">IF(AI7 &gt; 0,AJ7/AI7,"")</f>
        <v/>
      </c>
      <c r="AL7" s="75" t="str">
        <f t="shared" ref="AL7:AL38" si="3">IF(AK7="","",ROUND(AK7-0.001,0))</f>
        <v/>
      </c>
      <c r="AN7" s="82"/>
      <c r="AO7" s="82"/>
      <c r="AP7" s="82"/>
    </row>
    <row r="8" spans="1:48" x14ac:dyDescent="0.25">
      <c r="A8">
        <v>3</v>
      </c>
      <c r="B8" s="80"/>
      <c r="C8" s="108" t="str">
        <f>'Probe 1'!T7</f>
        <v/>
      </c>
      <c r="D8" s="105" t="str">
        <f>'Probe 1'!U7</f>
        <v/>
      </c>
      <c r="E8" s="108" t="str">
        <f>'Probe 1'!V7</f>
        <v/>
      </c>
      <c r="F8" s="108" t="str">
        <f>'Probe 2'!T7</f>
        <v/>
      </c>
      <c r="G8" s="105" t="str">
        <f>'Probe 2'!U7</f>
        <v/>
      </c>
      <c r="H8" s="108" t="str">
        <f>'Probe 2'!V7</f>
        <v/>
      </c>
      <c r="I8" s="108" t="str">
        <f>'Probe 3'!T7</f>
        <v/>
      </c>
      <c r="J8" s="105" t="str">
        <f>'Probe 3'!U7</f>
        <v/>
      </c>
      <c r="K8" s="108" t="str">
        <f>'Probe 3'!V7</f>
        <v/>
      </c>
      <c r="L8" s="105" t="str">
        <f>'Probe 4'!T7</f>
        <v/>
      </c>
      <c r="M8" s="105" t="str">
        <f>'Probe 4'!U7</f>
        <v/>
      </c>
      <c r="N8" s="105" t="str">
        <f>'Probe 4'!V7</f>
        <v/>
      </c>
      <c r="O8" s="105" t="str">
        <f>'Probe 5'!T7</f>
        <v/>
      </c>
      <c r="P8" s="105" t="str">
        <f>'Probe 5'!U7</f>
        <v/>
      </c>
      <c r="Q8" s="105" t="str">
        <f>'Probe 5'!V7</f>
        <v/>
      </c>
      <c r="R8" s="105" t="str">
        <f>'Probe 6'!T7</f>
        <v/>
      </c>
      <c r="S8" s="105" t="str">
        <f>'Probe 6'!U7</f>
        <v/>
      </c>
      <c r="T8" s="105" t="str">
        <f>'Probe 6'!V7</f>
        <v/>
      </c>
      <c r="U8" s="105" t="str">
        <f>'Probe 7'!T7</f>
        <v/>
      </c>
      <c r="V8" s="105" t="str">
        <f>'Probe 7'!U7</f>
        <v/>
      </c>
      <c r="W8" s="105" t="str">
        <f>'Probe 7'!V7</f>
        <v/>
      </c>
      <c r="X8" s="106" t="str">
        <f>'Probe 8'!T7</f>
        <v/>
      </c>
      <c r="Y8" s="106" t="str">
        <f>'Probe 8'!U7</f>
        <v/>
      </c>
      <c r="Z8" s="107" t="str">
        <f>'Probe 8'!V7</f>
        <v/>
      </c>
      <c r="AA8" s="82"/>
      <c r="AB8" s="82"/>
      <c r="AC8" s="82"/>
      <c r="AD8" s="82"/>
      <c r="AE8" s="82"/>
      <c r="AF8" s="82"/>
      <c r="AG8" s="82"/>
      <c r="AH8" s="80"/>
      <c r="AI8" s="74">
        <f t="shared" si="0"/>
        <v>0</v>
      </c>
      <c r="AJ8" s="71">
        <f t="shared" si="1"/>
        <v>0</v>
      </c>
      <c r="AK8" s="72" t="str">
        <f t="shared" si="2"/>
        <v/>
      </c>
      <c r="AL8" s="75" t="str">
        <f t="shared" si="3"/>
        <v/>
      </c>
      <c r="AN8" s="82"/>
      <c r="AO8" s="82"/>
      <c r="AP8" s="82"/>
    </row>
    <row r="9" spans="1:48" x14ac:dyDescent="0.25">
      <c r="A9">
        <v>4</v>
      </c>
      <c r="B9" s="80"/>
      <c r="C9" s="108" t="str">
        <f>'Probe 1'!T8</f>
        <v/>
      </c>
      <c r="D9" s="105" t="str">
        <f>'Probe 1'!U8</f>
        <v/>
      </c>
      <c r="E9" s="108" t="str">
        <f>'Probe 1'!V8</f>
        <v/>
      </c>
      <c r="F9" s="108" t="str">
        <f>'Probe 2'!T8</f>
        <v/>
      </c>
      <c r="G9" s="105" t="str">
        <f>'Probe 2'!U8</f>
        <v/>
      </c>
      <c r="H9" s="108" t="str">
        <f>'Probe 2'!V8</f>
        <v/>
      </c>
      <c r="I9" s="108" t="str">
        <f>'Probe 3'!T8</f>
        <v/>
      </c>
      <c r="J9" s="105" t="str">
        <f>'Probe 3'!U8</f>
        <v/>
      </c>
      <c r="K9" s="108" t="str">
        <f>'Probe 3'!V8</f>
        <v/>
      </c>
      <c r="L9" s="105" t="str">
        <f>'Probe 4'!T8</f>
        <v/>
      </c>
      <c r="M9" s="105" t="str">
        <f>'Probe 4'!U8</f>
        <v/>
      </c>
      <c r="N9" s="105" t="str">
        <f>'Probe 4'!V8</f>
        <v/>
      </c>
      <c r="O9" s="105" t="str">
        <f>'Probe 5'!T8</f>
        <v/>
      </c>
      <c r="P9" s="105" t="str">
        <f>'Probe 5'!U8</f>
        <v/>
      </c>
      <c r="Q9" s="105" t="str">
        <f>'Probe 5'!V8</f>
        <v/>
      </c>
      <c r="R9" s="105" t="str">
        <f>'Probe 6'!T8</f>
        <v/>
      </c>
      <c r="S9" s="105" t="str">
        <f>'Probe 6'!U8</f>
        <v/>
      </c>
      <c r="T9" s="105" t="str">
        <f>'Probe 6'!V8</f>
        <v/>
      </c>
      <c r="U9" s="105" t="str">
        <f>'Probe 7'!T8</f>
        <v/>
      </c>
      <c r="V9" s="105" t="str">
        <f>'Probe 7'!U8</f>
        <v/>
      </c>
      <c r="W9" s="105" t="str">
        <f>'Probe 7'!V8</f>
        <v/>
      </c>
      <c r="X9" s="106" t="str">
        <f>'Probe 8'!T8</f>
        <v/>
      </c>
      <c r="Y9" s="106" t="str">
        <f>'Probe 8'!U8</f>
        <v/>
      </c>
      <c r="Z9" s="107" t="str">
        <f>'Probe 8'!V8</f>
        <v/>
      </c>
      <c r="AA9" s="82"/>
      <c r="AB9" s="82"/>
      <c r="AC9" s="82"/>
      <c r="AD9" s="82"/>
      <c r="AE9" s="82"/>
      <c r="AF9" s="82"/>
      <c r="AG9" s="82"/>
      <c r="AH9" s="80"/>
      <c r="AI9" s="74">
        <f t="shared" si="0"/>
        <v>0</v>
      </c>
      <c r="AJ9" s="71">
        <f t="shared" si="1"/>
        <v>0</v>
      </c>
      <c r="AK9" s="72" t="str">
        <f t="shared" si="2"/>
        <v/>
      </c>
      <c r="AL9" s="75" t="str">
        <f t="shared" si="3"/>
        <v/>
      </c>
      <c r="AN9" s="82"/>
      <c r="AO9" s="82"/>
      <c r="AP9" s="82"/>
    </row>
    <row r="10" spans="1:48" x14ac:dyDescent="0.25">
      <c r="A10" s="85">
        <v>5</v>
      </c>
      <c r="B10" s="86"/>
      <c r="C10" s="110" t="str">
        <f>'Probe 1'!T9</f>
        <v/>
      </c>
      <c r="D10" s="111" t="str">
        <f>'Probe 1'!U9</f>
        <v/>
      </c>
      <c r="E10" s="110" t="str">
        <f>'Probe 1'!V9</f>
        <v/>
      </c>
      <c r="F10" s="110" t="str">
        <f>'Probe 2'!T9</f>
        <v/>
      </c>
      <c r="G10" s="111" t="str">
        <f>'Probe 2'!U9</f>
        <v/>
      </c>
      <c r="H10" s="110" t="str">
        <f>'Probe 2'!V9</f>
        <v/>
      </c>
      <c r="I10" s="110" t="str">
        <f>'Probe 3'!T9</f>
        <v/>
      </c>
      <c r="J10" s="111" t="str">
        <f>'Probe 3'!U9</f>
        <v/>
      </c>
      <c r="K10" s="110" t="str">
        <f>'Probe 3'!V9</f>
        <v/>
      </c>
      <c r="L10" s="111" t="str">
        <f>'Probe 4'!T9</f>
        <v/>
      </c>
      <c r="M10" s="111" t="str">
        <f>'Probe 4'!U9</f>
        <v/>
      </c>
      <c r="N10" s="111" t="str">
        <f>'Probe 4'!V9</f>
        <v/>
      </c>
      <c r="O10" s="111" t="str">
        <f>'Probe 5'!T9</f>
        <v/>
      </c>
      <c r="P10" s="111" t="str">
        <f>'Probe 5'!U9</f>
        <v/>
      </c>
      <c r="Q10" s="111" t="str">
        <f>'Probe 5'!V9</f>
        <v/>
      </c>
      <c r="R10" s="111" t="str">
        <f>'Probe 6'!T9</f>
        <v/>
      </c>
      <c r="S10" s="111" t="str">
        <f>'Probe 6'!U9</f>
        <v/>
      </c>
      <c r="T10" s="111" t="str">
        <f>'Probe 6'!V9</f>
        <v/>
      </c>
      <c r="U10" s="111" t="str">
        <f>'Probe 7'!T9</f>
        <v/>
      </c>
      <c r="V10" s="111" t="str">
        <f>'Probe 7'!U9</f>
        <v/>
      </c>
      <c r="W10" s="111" t="str">
        <f>'Probe 7'!V9</f>
        <v/>
      </c>
      <c r="X10" s="111" t="str">
        <f>'Probe 8'!T9</f>
        <v/>
      </c>
      <c r="Y10" s="111" t="str">
        <f>'Probe 8'!U9</f>
        <v/>
      </c>
      <c r="Z10" s="114" t="str">
        <f>'Probe 8'!V9</f>
        <v/>
      </c>
      <c r="AA10" s="87"/>
      <c r="AB10" s="87"/>
      <c r="AC10" s="87"/>
      <c r="AD10" s="87"/>
      <c r="AE10" s="87"/>
      <c r="AF10" s="87"/>
      <c r="AG10" s="87"/>
      <c r="AH10" s="86"/>
      <c r="AI10" s="88">
        <f>COUNT(D10)*$C$5+COUNT(G10)*$F$5+COUNT(J10)*$I$5+COUNT(M10)*$L$5+COUNT(P10)*$O$5+COUNT(S10)*$R$5+COUNT(V10)*$U$5+COUNT(Y10)*$X$5+COUNT(AA10)*$AA$5+COUNT(AB10)*$AB$5+COUNT(AC10)*$AC$5+COUNT(AD10)*$AD$5+COUNT(AE10)*$AE$5+COUNT(AF10)*$AF$5+COUNT(AG10)*$AG$5+COUNT(AH10)*$AH$5</f>
        <v>0</v>
      </c>
      <c r="AJ10" s="89">
        <f t="shared" si="1"/>
        <v>0</v>
      </c>
      <c r="AK10" s="90" t="str">
        <f t="shared" si="2"/>
        <v/>
      </c>
      <c r="AL10" s="91" t="str">
        <f t="shared" si="3"/>
        <v/>
      </c>
      <c r="AM10" s="85"/>
      <c r="AN10" s="87"/>
      <c r="AO10" s="87"/>
      <c r="AP10" s="87"/>
    </row>
    <row r="11" spans="1:48" x14ac:dyDescent="0.25">
      <c r="A11">
        <v>6</v>
      </c>
      <c r="B11" s="80"/>
      <c r="C11" s="108" t="str">
        <f>'Probe 1'!T10</f>
        <v/>
      </c>
      <c r="D11" s="105" t="str">
        <f>'Probe 1'!U10</f>
        <v/>
      </c>
      <c r="E11" s="108" t="str">
        <f>'Probe 1'!V10</f>
        <v/>
      </c>
      <c r="F11" s="108" t="str">
        <f>'Probe 2'!T10</f>
        <v/>
      </c>
      <c r="G11" s="105" t="str">
        <f>'Probe 2'!U10</f>
        <v/>
      </c>
      <c r="H11" s="108" t="str">
        <f>'Probe 2'!V10</f>
        <v/>
      </c>
      <c r="I11" s="108" t="str">
        <f>'Probe 3'!T10</f>
        <v/>
      </c>
      <c r="J11" s="105" t="str">
        <f>'Probe 3'!U10</f>
        <v/>
      </c>
      <c r="K11" s="108" t="str">
        <f>'Probe 3'!V10</f>
        <v/>
      </c>
      <c r="L11" s="105" t="str">
        <f>'Probe 4'!T10</f>
        <v/>
      </c>
      <c r="M11" s="105" t="str">
        <f>'Probe 4'!U10</f>
        <v/>
      </c>
      <c r="N11" s="105" t="str">
        <f>'Probe 4'!V10</f>
        <v/>
      </c>
      <c r="O11" s="105" t="str">
        <f>'Probe 5'!T10</f>
        <v/>
      </c>
      <c r="P11" s="105" t="str">
        <f>'Probe 5'!U10</f>
        <v/>
      </c>
      <c r="Q11" s="105" t="str">
        <f>'Probe 5'!V10</f>
        <v/>
      </c>
      <c r="R11" s="105" t="str">
        <f>'Probe 6'!T10</f>
        <v/>
      </c>
      <c r="S11" s="105" t="str">
        <f>'Probe 6'!U10</f>
        <v/>
      </c>
      <c r="T11" s="105" t="str">
        <f>'Probe 6'!V10</f>
        <v/>
      </c>
      <c r="U11" s="105" t="str">
        <f>'Probe 7'!T10</f>
        <v/>
      </c>
      <c r="V11" s="105" t="str">
        <f>'Probe 7'!U10</f>
        <v/>
      </c>
      <c r="W11" s="105" t="str">
        <f>'Probe 7'!V10</f>
        <v/>
      </c>
      <c r="X11" s="106" t="str">
        <f>'Probe 8'!T10</f>
        <v/>
      </c>
      <c r="Y11" s="106" t="str">
        <f>'Probe 8'!U10</f>
        <v/>
      </c>
      <c r="Z11" s="107" t="str">
        <f>'Probe 8'!V10</f>
        <v/>
      </c>
      <c r="AA11" s="82"/>
      <c r="AB11" s="82"/>
      <c r="AC11" s="82"/>
      <c r="AD11" s="82"/>
      <c r="AE11" s="82"/>
      <c r="AF11" s="82"/>
      <c r="AG11" s="82"/>
      <c r="AH11" s="80"/>
      <c r="AI11" s="74">
        <f t="shared" si="0"/>
        <v>0</v>
      </c>
      <c r="AJ11" s="71">
        <f t="shared" si="1"/>
        <v>0</v>
      </c>
      <c r="AK11" s="72" t="str">
        <f t="shared" si="2"/>
        <v/>
      </c>
      <c r="AL11" s="75" t="str">
        <f t="shared" si="3"/>
        <v/>
      </c>
      <c r="AN11" s="82"/>
      <c r="AO11" s="82"/>
      <c r="AP11" s="82"/>
    </row>
    <row r="12" spans="1:48" x14ac:dyDescent="0.25">
      <c r="A12">
        <v>7</v>
      </c>
      <c r="B12" s="80"/>
      <c r="C12" s="108" t="str">
        <f>'Probe 1'!T11</f>
        <v/>
      </c>
      <c r="D12" s="105" t="str">
        <f>'Probe 1'!U11</f>
        <v/>
      </c>
      <c r="E12" s="108" t="str">
        <f>'Probe 1'!V11</f>
        <v/>
      </c>
      <c r="F12" s="108" t="str">
        <f>'Probe 2'!T11</f>
        <v/>
      </c>
      <c r="G12" s="105" t="str">
        <f>'Probe 2'!U11</f>
        <v/>
      </c>
      <c r="H12" s="108" t="str">
        <f>'Probe 2'!V11</f>
        <v/>
      </c>
      <c r="I12" s="108" t="str">
        <f>'Probe 3'!T11</f>
        <v/>
      </c>
      <c r="J12" s="105" t="str">
        <f>'Probe 3'!U11</f>
        <v/>
      </c>
      <c r="K12" s="108" t="str">
        <f>'Probe 3'!V11</f>
        <v/>
      </c>
      <c r="L12" s="105" t="str">
        <f>'Probe 4'!T11</f>
        <v/>
      </c>
      <c r="M12" s="105" t="str">
        <f>'Probe 4'!U11</f>
        <v/>
      </c>
      <c r="N12" s="105" t="str">
        <f>'Probe 4'!V11</f>
        <v/>
      </c>
      <c r="O12" s="105" t="str">
        <f>'Probe 5'!T11</f>
        <v/>
      </c>
      <c r="P12" s="105" t="str">
        <f>'Probe 5'!U11</f>
        <v/>
      </c>
      <c r="Q12" s="105" t="str">
        <f>'Probe 5'!V11</f>
        <v/>
      </c>
      <c r="R12" s="105" t="str">
        <f>'Probe 6'!T11</f>
        <v/>
      </c>
      <c r="S12" s="105" t="str">
        <f>'Probe 6'!U11</f>
        <v/>
      </c>
      <c r="T12" s="105" t="str">
        <f>'Probe 6'!V11</f>
        <v/>
      </c>
      <c r="U12" s="105" t="str">
        <f>'Probe 7'!T11</f>
        <v/>
      </c>
      <c r="V12" s="105" t="str">
        <f>'Probe 7'!U11</f>
        <v/>
      </c>
      <c r="W12" s="105" t="str">
        <f>'Probe 7'!V11</f>
        <v/>
      </c>
      <c r="X12" s="106" t="str">
        <f>'Probe 8'!T11</f>
        <v/>
      </c>
      <c r="Y12" s="106" t="str">
        <f>'Probe 8'!U11</f>
        <v/>
      </c>
      <c r="Z12" s="107" t="str">
        <f>'Probe 8'!V11</f>
        <v/>
      </c>
      <c r="AA12" s="82"/>
      <c r="AB12" s="82"/>
      <c r="AC12" s="82"/>
      <c r="AD12" s="82"/>
      <c r="AE12" s="82"/>
      <c r="AF12" s="82"/>
      <c r="AG12" s="82"/>
      <c r="AH12" s="80"/>
      <c r="AI12" s="74">
        <f t="shared" si="0"/>
        <v>0</v>
      </c>
      <c r="AJ12" s="71">
        <f t="shared" si="1"/>
        <v>0</v>
      </c>
      <c r="AK12" s="72" t="str">
        <f t="shared" si="2"/>
        <v/>
      </c>
      <c r="AL12" s="75" t="str">
        <f t="shared" si="3"/>
        <v/>
      </c>
      <c r="AN12" s="82"/>
      <c r="AO12" s="82"/>
      <c r="AP12" s="82"/>
    </row>
    <row r="13" spans="1:48" x14ac:dyDescent="0.25">
      <c r="A13">
        <v>8</v>
      </c>
      <c r="B13" s="80"/>
      <c r="C13" s="108" t="str">
        <f>'Probe 1'!T12</f>
        <v/>
      </c>
      <c r="D13" s="105" t="str">
        <f>'Probe 1'!U12</f>
        <v/>
      </c>
      <c r="E13" s="108" t="str">
        <f>'Probe 1'!V12</f>
        <v/>
      </c>
      <c r="F13" s="108" t="str">
        <f>'Probe 2'!T12</f>
        <v/>
      </c>
      <c r="G13" s="105" t="str">
        <f>'Probe 2'!U12</f>
        <v/>
      </c>
      <c r="H13" s="108" t="str">
        <f>'Probe 2'!V12</f>
        <v/>
      </c>
      <c r="I13" s="108" t="str">
        <f>'Probe 3'!T12</f>
        <v/>
      </c>
      <c r="J13" s="105" t="str">
        <f>'Probe 3'!U12</f>
        <v/>
      </c>
      <c r="K13" s="108" t="str">
        <f>'Probe 3'!V12</f>
        <v/>
      </c>
      <c r="L13" s="105" t="str">
        <f>'Probe 4'!T12</f>
        <v/>
      </c>
      <c r="M13" s="105" t="str">
        <f>'Probe 4'!U12</f>
        <v/>
      </c>
      <c r="N13" s="105" t="str">
        <f>'Probe 4'!V12</f>
        <v/>
      </c>
      <c r="O13" s="105" t="str">
        <f>'Probe 5'!T12</f>
        <v/>
      </c>
      <c r="P13" s="105" t="str">
        <f>'Probe 5'!U12</f>
        <v/>
      </c>
      <c r="Q13" s="105" t="str">
        <f>'Probe 5'!V12</f>
        <v/>
      </c>
      <c r="R13" s="105" t="str">
        <f>'Probe 6'!T12</f>
        <v/>
      </c>
      <c r="S13" s="105" t="str">
        <f>'Probe 6'!U12</f>
        <v/>
      </c>
      <c r="T13" s="105" t="str">
        <f>'Probe 6'!V12</f>
        <v/>
      </c>
      <c r="U13" s="105" t="str">
        <f>'Probe 7'!T12</f>
        <v/>
      </c>
      <c r="V13" s="105" t="str">
        <f>'Probe 7'!U12</f>
        <v/>
      </c>
      <c r="W13" s="105" t="str">
        <f>'Probe 7'!V12</f>
        <v/>
      </c>
      <c r="X13" s="106" t="str">
        <f>'Probe 8'!T12</f>
        <v/>
      </c>
      <c r="Y13" s="106" t="str">
        <f>'Probe 8'!U12</f>
        <v/>
      </c>
      <c r="Z13" s="107" t="str">
        <f>'Probe 8'!V12</f>
        <v/>
      </c>
      <c r="AA13" s="82"/>
      <c r="AB13" s="82"/>
      <c r="AC13" s="82"/>
      <c r="AD13" s="82"/>
      <c r="AE13" s="82"/>
      <c r="AF13" s="82"/>
      <c r="AG13" s="82"/>
      <c r="AH13" s="80"/>
      <c r="AI13" s="74">
        <f t="shared" si="0"/>
        <v>0</v>
      </c>
      <c r="AJ13" s="71">
        <f t="shared" si="1"/>
        <v>0</v>
      </c>
      <c r="AK13" s="72" t="str">
        <f t="shared" si="2"/>
        <v/>
      </c>
      <c r="AL13" s="75" t="str">
        <f t="shared" si="3"/>
        <v/>
      </c>
      <c r="AN13" s="82"/>
      <c r="AO13" s="82"/>
      <c r="AP13" s="82"/>
    </row>
    <row r="14" spans="1:48" x14ac:dyDescent="0.25">
      <c r="A14">
        <v>9</v>
      </c>
      <c r="B14" s="80"/>
      <c r="C14" s="108" t="str">
        <f>'Probe 1'!T13</f>
        <v/>
      </c>
      <c r="D14" s="105" t="str">
        <f>'Probe 1'!U13</f>
        <v/>
      </c>
      <c r="E14" s="108" t="str">
        <f>'Probe 1'!V13</f>
        <v/>
      </c>
      <c r="F14" s="108" t="str">
        <f>'Probe 2'!T13</f>
        <v/>
      </c>
      <c r="G14" s="105" t="str">
        <f>'Probe 2'!U13</f>
        <v/>
      </c>
      <c r="H14" s="108" t="str">
        <f>'Probe 2'!V13</f>
        <v/>
      </c>
      <c r="I14" s="108" t="str">
        <f>'Probe 3'!T13</f>
        <v/>
      </c>
      <c r="J14" s="105" t="str">
        <f>'Probe 3'!U13</f>
        <v/>
      </c>
      <c r="K14" s="108" t="str">
        <f>'Probe 3'!V13</f>
        <v/>
      </c>
      <c r="L14" s="105" t="str">
        <f>'Probe 4'!T13</f>
        <v/>
      </c>
      <c r="M14" s="105" t="str">
        <f>'Probe 4'!U13</f>
        <v/>
      </c>
      <c r="N14" s="105" t="str">
        <f>'Probe 4'!V13</f>
        <v/>
      </c>
      <c r="O14" s="105" t="str">
        <f>'Probe 5'!T13</f>
        <v/>
      </c>
      <c r="P14" s="105" t="str">
        <f>'Probe 5'!U13</f>
        <v/>
      </c>
      <c r="Q14" s="105" t="str">
        <f>'Probe 5'!V13</f>
        <v/>
      </c>
      <c r="R14" s="105" t="str">
        <f>'Probe 6'!T13</f>
        <v/>
      </c>
      <c r="S14" s="105" t="str">
        <f>'Probe 6'!U13</f>
        <v/>
      </c>
      <c r="T14" s="105" t="str">
        <f>'Probe 6'!V13</f>
        <v/>
      </c>
      <c r="U14" s="105" t="str">
        <f>'Probe 7'!T13</f>
        <v/>
      </c>
      <c r="V14" s="105" t="str">
        <f>'Probe 7'!U13</f>
        <v/>
      </c>
      <c r="W14" s="105" t="str">
        <f>'Probe 7'!V13</f>
        <v/>
      </c>
      <c r="X14" s="106" t="str">
        <f>'Probe 8'!T13</f>
        <v/>
      </c>
      <c r="Y14" s="106" t="str">
        <f>'Probe 8'!U13</f>
        <v/>
      </c>
      <c r="Z14" s="107" t="str">
        <f>'Probe 8'!V13</f>
        <v/>
      </c>
      <c r="AA14" s="82"/>
      <c r="AB14" s="82"/>
      <c r="AC14" s="82"/>
      <c r="AD14" s="82"/>
      <c r="AE14" s="82"/>
      <c r="AF14" s="82"/>
      <c r="AG14" s="82"/>
      <c r="AH14" s="80"/>
      <c r="AI14" s="74">
        <f t="shared" si="0"/>
        <v>0</v>
      </c>
      <c r="AJ14" s="71">
        <f t="shared" si="1"/>
        <v>0</v>
      </c>
      <c r="AK14" s="72" t="str">
        <f t="shared" si="2"/>
        <v/>
      </c>
      <c r="AL14" s="75" t="str">
        <f t="shared" si="3"/>
        <v/>
      </c>
      <c r="AN14" s="82"/>
      <c r="AO14" s="82"/>
      <c r="AP14" s="82"/>
    </row>
    <row r="15" spans="1:48" x14ac:dyDescent="0.25">
      <c r="A15" s="85">
        <v>10</v>
      </c>
      <c r="B15" s="86"/>
      <c r="C15" s="110" t="str">
        <f>'Probe 1'!T14</f>
        <v/>
      </c>
      <c r="D15" s="111" t="str">
        <f>'Probe 1'!U14</f>
        <v/>
      </c>
      <c r="E15" s="110" t="str">
        <f>'Probe 1'!V14</f>
        <v/>
      </c>
      <c r="F15" s="110" t="str">
        <f>'Probe 2'!T14</f>
        <v/>
      </c>
      <c r="G15" s="111" t="str">
        <f>'Probe 2'!U14</f>
        <v/>
      </c>
      <c r="H15" s="110" t="str">
        <f>'Probe 2'!V14</f>
        <v/>
      </c>
      <c r="I15" s="110" t="str">
        <f>'Probe 3'!T14</f>
        <v/>
      </c>
      <c r="J15" s="111" t="str">
        <f>'Probe 3'!U14</f>
        <v/>
      </c>
      <c r="K15" s="110" t="str">
        <f>'Probe 3'!V14</f>
        <v/>
      </c>
      <c r="L15" s="111" t="str">
        <f>'Probe 4'!T14</f>
        <v/>
      </c>
      <c r="M15" s="111" t="str">
        <f>'Probe 4'!U14</f>
        <v/>
      </c>
      <c r="N15" s="111" t="str">
        <f>'Probe 4'!V14</f>
        <v/>
      </c>
      <c r="O15" s="111" t="str">
        <f>'Probe 5'!T14</f>
        <v/>
      </c>
      <c r="P15" s="111" t="str">
        <f>'Probe 5'!U14</f>
        <v/>
      </c>
      <c r="Q15" s="111" t="str">
        <f>'Probe 5'!V14</f>
        <v/>
      </c>
      <c r="R15" s="111" t="str">
        <f>'Probe 6'!T14</f>
        <v/>
      </c>
      <c r="S15" s="111" t="str">
        <f>'Probe 6'!U14</f>
        <v/>
      </c>
      <c r="T15" s="111" t="str">
        <f>'Probe 6'!V14</f>
        <v/>
      </c>
      <c r="U15" s="111" t="str">
        <f>'Probe 7'!T14</f>
        <v/>
      </c>
      <c r="V15" s="111" t="str">
        <f>'Probe 7'!U14</f>
        <v/>
      </c>
      <c r="W15" s="111" t="str">
        <f>'Probe 7'!V14</f>
        <v/>
      </c>
      <c r="X15" s="111" t="str">
        <f>'Probe 8'!T14</f>
        <v/>
      </c>
      <c r="Y15" s="111" t="str">
        <f>'Probe 8'!U14</f>
        <v/>
      </c>
      <c r="Z15" s="114" t="str">
        <f>'Probe 8'!V14</f>
        <v/>
      </c>
      <c r="AA15" s="87"/>
      <c r="AB15" s="87"/>
      <c r="AC15" s="87"/>
      <c r="AD15" s="87"/>
      <c r="AE15" s="87"/>
      <c r="AF15" s="87"/>
      <c r="AG15" s="87"/>
      <c r="AH15" s="86"/>
      <c r="AI15" s="88">
        <f t="shared" si="0"/>
        <v>0</v>
      </c>
      <c r="AJ15" s="89">
        <f t="shared" si="1"/>
        <v>0</v>
      </c>
      <c r="AK15" s="90" t="str">
        <f t="shared" si="2"/>
        <v/>
      </c>
      <c r="AL15" s="91" t="str">
        <f t="shared" si="3"/>
        <v/>
      </c>
      <c r="AM15" s="85"/>
      <c r="AN15" s="87"/>
      <c r="AO15" s="87"/>
      <c r="AP15" s="87"/>
    </row>
    <row r="16" spans="1:48" x14ac:dyDescent="0.25">
      <c r="A16">
        <v>11</v>
      </c>
      <c r="B16" s="80"/>
      <c r="C16" s="108" t="str">
        <f>'Probe 1'!T15</f>
        <v/>
      </c>
      <c r="D16" s="105" t="str">
        <f>'Probe 1'!U15</f>
        <v/>
      </c>
      <c r="E16" s="108" t="str">
        <f>'Probe 1'!V15</f>
        <v/>
      </c>
      <c r="F16" s="108" t="str">
        <f>'Probe 2'!T15</f>
        <v/>
      </c>
      <c r="G16" s="105" t="str">
        <f>'Probe 2'!U15</f>
        <v/>
      </c>
      <c r="H16" s="108" t="str">
        <f>'Probe 2'!V15</f>
        <v/>
      </c>
      <c r="I16" s="108" t="str">
        <f>'Probe 3'!T15</f>
        <v/>
      </c>
      <c r="J16" s="105" t="str">
        <f>'Probe 3'!U15</f>
        <v/>
      </c>
      <c r="K16" s="108" t="str">
        <f>'Probe 3'!V15</f>
        <v/>
      </c>
      <c r="L16" s="105" t="str">
        <f>'Probe 4'!T15</f>
        <v/>
      </c>
      <c r="M16" s="105" t="str">
        <f>'Probe 4'!U15</f>
        <v/>
      </c>
      <c r="N16" s="105" t="str">
        <f>'Probe 4'!V15</f>
        <v/>
      </c>
      <c r="O16" s="105" t="str">
        <f>'Probe 5'!T15</f>
        <v/>
      </c>
      <c r="P16" s="105" t="str">
        <f>'Probe 5'!U15</f>
        <v/>
      </c>
      <c r="Q16" s="105" t="str">
        <f>'Probe 5'!V15</f>
        <v/>
      </c>
      <c r="R16" s="105" t="str">
        <f>'Probe 6'!T15</f>
        <v/>
      </c>
      <c r="S16" s="105" t="str">
        <f>'Probe 6'!U15</f>
        <v/>
      </c>
      <c r="T16" s="105" t="str">
        <f>'Probe 6'!V15</f>
        <v/>
      </c>
      <c r="U16" s="105" t="str">
        <f>'Probe 7'!T15</f>
        <v/>
      </c>
      <c r="V16" s="105" t="str">
        <f>'Probe 7'!U15</f>
        <v/>
      </c>
      <c r="W16" s="105" t="str">
        <f>'Probe 7'!V15</f>
        <v/>
      </c>
      <c r="X16" s="106" t="str">
        <f>'Probe 8'!T15</f>
        <v/>
      </c>
      <c r="Y16" s="106" t="str">
        <f>'Probe 8'!U15</f>
        <v/>
      </c>
      <c r="Z16" s="107" t="str">
        <f>'Probe 8'!V15</f>
        <v/>
      </c>
      <c r="AA16" s="82"/>
      <c r="AB16" s="82"/>
      <c r="AC16" s="82"/>
      <c r="AD16" s="82"/>
      <c r="AE16" s="82"/>
      <c r="AF16" s="82"/>
      <c r="AG16" s="82"/>
      <c r="AH16" s="80"/>
      <c r="AI16" s="74">
        <f t="shared" si="0"/>
        <v>0</v>
      </c>
      <c r="AJ16" s="71">
        <f t="shared" si="1"/>
        <v>0</v>
      </c>
      <c r="AK16" s="72" t="str">
        <f t="shared" si="2"/>
        <v/>
      </c>
      <c r="AL16" s="75" t="str">
        <f t="shared" si="3"/>
        <v/>
      </c>
      <c r="AN16" s="82"/>
      <c r="AO16" s="82"/>
      <c r="AP16" s="82"/>
    </row>
    <row r="17" spans="1:42" x14ac:dyDescent="0.25">
      <c r="A17">
        <v>12</v>
      </c>
      <c r="B17" s="80"/>
      <c r="C17" s="108" t="str">
        <f>'Probe 1'!T16</f>
        <v/>
      </c>
      <c r="D17" s="105" t="str">
        <f>'Probe 1'!U16</f>
        <v/>
      </c>
      <c r="E17" s="108" t="str">
        <f>'Probe 1'!V16</f>
        <v/>
      </c>
      <c r="F17" s="108" t="str">
        <f>'Probe 2'!T16</f>
        <v/>
      </c>
      <c r="G17" s="105" t="str">
        <f>'Probe 2'!U16</f>
        <v/>
      </c>
      <c r="H17" s="108" t="str">
        <f>'Probe 2'!V16</f>
        <v/>
      </c>
      <c r="I17" s="108" t="str">
        <f>'Probe 3'!T16</f>
        <v/>
      </c>
      <c r="J17" s="105" t="str">
        <f>'Probe 3'!U16</f>
        <v/>
      </c>
      <c r="K17" s="108" t="str">
        <f>'Probe 3'!V16</f>
        <v/>
      </c>
      <c r="L17" s="105" t="str">
        <f>'Probe 4'!T16</f>
        <v/>
      </c>
      <c r="M17" s="105" t="str">
        <f>'Probe 4'!U16</f>
        <v/>
      </c>
      <c r="N17" s="105" t="str">
        <f>'Probe 4'!V16</f>
        <v/>
      </c>
      <c r="O17" s="105" t="str">
        <f>'Probe 5'!T16</f>
        <v/>
      </c>
      <c r="P17" s="105" t="str">
        <f>'Probe 5'!U16</f>
        <v/>
      </c>
      <c r="Q17" s="105" t="str">
        <f>'Probe 5'!V16</f>
        <v/>
      </c>
      <c r="R17" s="105" t="str">
        <f>'Probe 6'!T16</f>
        <v/>
      </c>
      <c r="S17" s="105" t="str">
        <f>'Probe 6'!U16</f>
        <v/>
      </c>
      <c r="T17" s="105" t="str">
        <f>'Probe 6'!V16</f>
        <v/>
      </c>
      <c r="U17" s="105" t="str">
        <f>'Probe 7'!T16</f>
        <v/>
      </c>
      <c r="V17" s="105" t="str">
        <f>'Probe 7'!U16</f>
        <v/>
      </c>
      <c r="W17" s="105" t="str">
        <f>'Probe 7'!V16</f>
        <v/>
      </c>
      <c r="X17" s="106" t="str">
        <f>'Probe 8'!T16</f>
        <v/>
      </c>
      <c r="Y17" s="106" t="str">
        <f>'Probe 8'!U16</f>
        <v/>
      </c>
      <c r="Z17" s="107" t="str">
        <f>'Probe 8'!V16</f>
        <v/>
      </c>
      <c r="AA17" s="82"/>
      <c r="AB17" s="82"/>
      <c r="AC17" s="82"/>
      <c r="AD17" s="82"/>
      <c r="AE17" s="82"/>
      <c r="AF17" s="82"/>
      <c r="AG17" s="82"/>
      <c r="AH17" s="80"/>
      <c r="AI17" s="74">
        <f t="shared" si="0"/>
        <v>0</v>
      </c>
      <c r="AJ17" s="71">
        <f t="shared" si="1"/>
        <v>0</v>
      </c>
      <c r="AK17" s="72" t="str">
        <f t="shared" si="2"/>
        <v/>
      </c>
      <c r="AL17" s="75" t="str">
        <f t="shared" si="3"/>
        <v/>
      </c>
      <c r="AN17" s="82"/>
      <c r="AO17" s="82"/>
      <c r="AP17" s="82"/>
    </row>
    <row r="18" spans="1:42" x14ac:dyDescent="0.25">
      <c r="A18">
        <v>13</v>
      </c>
      <c r="B18" s="80"/>
      <c r="C18" s="108" t="str">
        <f>'Probe 1'!T17</f>
        <v/>
      </c>
      <c r="D18" s="105" t="str">
        <f>'Probe 1'!U17</f>
        <v/>
      </c>
      <c r="E18" s="108" t="str">
        <f>'Probe 1'!V17</f>
        <v/>
      </c>
      <c r="F18" s="108" t="str">
        <f>'Probe 2'!T17</f>
        <v/>
      </c>
      <c r="G18" s="105" t="str">
        <f>'Probe 2'!U17</f>
        <v/>
      </c>
      <c r="H18" s="108" t="str">
        <f>'Probe 2'!V17</f>
        <v/>
      </c>
      <c r="I18" s="108" t="str">
        <f>'Probe 3'!T17</f>
        <v/>
      </c>
      <c r="J18" s="105" t="str">
        <f>'Probe 3'!U17</f>
        <v/>
      </c>
      <c r="K18" s="108" t="str">
        <f>'Probe 3'!V17</f>
        <v/>
      </c>
      <c r="L18" s="105" t="str">
        <f>'Probe 4'!T17</f>
        <v/>
      </c>
      <c r="M18" s="105" t="str">
        <f>'Probe 4'!U17</f>
        <v/>
      </c>
      <c r="N18" s="105" t="str">
        <f>'Probe 4'!V17</f>
        <v/>
      </c>
      <c r="O18" s="105" t="str">
        <f>'Probe 5'!T17</f>
        <v/>
      </c>
      <c r="P18" s="105" t="str">
        <f>'Probe 5'!U17</f>
        <v/>
      </c>
      <c r="Q18" s="105" t="str">
        <f>'Probe 5'!V17</f>
        <v/>
      </c>
      <c r="R18" s="105" t="str">
        <f>'Probe 6'!T17</f>
        <v/>
      </c>
      <c r="S18" s="105" t="str">
        <f>'Probe 6'!U17</f>
        <v/>
      </c>
      <c r="T18" s="105" t="str">
        <f>'Probe 6'!V17</f>
        <v/>
      </c>
      <c r="U18" s="105" t="str">
        <f>'Probe 7'!T17</f>
        <v/>
      </c>
      <c r="V18" s="105" t="str">
        <f>'Probe 7'!U17</f>
        <v/>
      </c>
      <c r="W18" s="105" t="str">
        <f>'Probe 7'!V17</f>
        <v/>
      </c>
      <c r="X18" s="106" t="str">
        <f>'Probe 8'!T17</f>
        <v/>
      </c>
      <c r="Y18" s="106" t="str">
        <f>'Probe 8'!U17</f>
        <v/>
      </c>
      <c r="Z18" s="107" t="str">
        <f>'Probe 8'!V17</f>
        <v/>
      </c>
      <c r="AA18" s="82"/>
      <c r="AB18" s="82"/>
      <c r="AC18" s="82"/>
      <c r="AD18" s="82"/>
      <c r="AE18" s="82"/>
      <c r="AF18" s="82"/>
      <c r="AG18" s="82"/>
      <c r="AH18" s="80"/>
      <c r="AI18" s="74">
        <f t="shared" si="0"/>
        <v>0</v>
      </c>
      <c r="AJ18" s="71">
        <f t="shared" si="1"/>
        <v>0</v>
      </c>
      <c r="AK18" s="72" t="str">
        <f t="shared" si="2"/>
        <v/>
      </c>
      <c r="AL18" s="75" t="str">
        <f t="shared" si="3"/>
        <v/>
      </c>
      <c r="AN18" s="82"/>
      <c r="AO18" s="82"/>
      <c r="AP18" s="82"/>
    </row>
    <row r="19" spans="1:42" x14ac:dyDescent="0.25">
      <c r="A19">
        <v>14</v>
      </c>
      <c r="B19" s="80"/>
      <c r="C19" s="108" t="str">
        <f>'Probe 1'!T18</f>
        <v/>
      </c>
      <c r="D19" s="105" t="str">
        <f>'Probe 1'!U18</f>
        <v/>
      </c>
      <c r="E19" s="108" t="str">
        <f>'Probe 1'!V18</f>
        <v/>
      </c>
      <c r="F19" s="108" t="str">
        <f>'Probe 2'!T18</f>
        <v/>
      </c>
      <c r="G19" s="105" t="str">
        <f>'Probe 2'!U18</f>
        <v/>
      </c>
      <c r="H19" s="108" t="str">
        <f>'Probe 2'!V18</f>
        <v/>
      </c>
      <c r="I19" s="108" t="str">
        <f>'Probe 3'!T18</f>
        <v/>
      </c>
      <c r="J19" s="105" t="str">
        <f>'Probe 3'!U18</f>
        <v/>
      </c>
      <c r="K19" s="108" t="str">
        <f>'Probe 3'!V18</f>
        <v/>
      </c>
      <c r="L19" s="105" t="str">
        <f>'Probe 4'!T18</f>
        <v/>
      </c>
      <c r="M19" s="105" t="str">
        <f>'Probe 4'!U18</f>
        <v/>
      </c>
      <c r="N19" s="105" t="str">
        <f>'Probe 4'!V18</f>
        <v/>
      </c>
      <c r="O19" s="105" t="str">
        <f>'Probe 5'!T18</f>
        <v/>
      </c>
      <c r="P19" s="105" t="str">
        <f>'Probe 5'!U18</f>
        <v/>
      </c>
      <c r="Q19" s="105" t="str">
        <f>'Probe 5'!V18</f>
        <v/>
      </c>
      <c r="R19" s="105" t="str">
        <f>'Probe 6'!T18</f>
        <v/>
      </c>
      <c r="S19" s="105" t="str">
        <f>'Probe 6'!U18</f>
        <v/>
      </c>
      <c r="T19" s="105" t="str">
        <f>'Probe 6'!V18</f>
        <v/>
      </c>
      <c r="U19" s="105" t="str">
        <f>'Probe 7'!T18</f>
        <v/>
      </c>
      <c r="V19" s="105" t="str">
        <f>'Probe 7'!U18</f>
        <v/>
      </c>
      <c r="W19" s="105" t="str">
        <f>'Probe 7'!V18</f>
        <v/>
      </c>
      <c r="X19" s="106" t="str">
        <f>'Probe 8'!T18</f>
        <v/>
      </c>
      <c r="Y19" s="106" t="str">
        <f>'Probe 8'!U18</f>
        <v/>
      </c>
      <c r="Z19" s="107" t="str">
        <f>'Probe 8'!V18</f>
        <v/>
      </c>
      <c r="AA19" s="82"/>
      <c r="AB19" s="82"/>
      <c r="AC19" s="82"/>
      <c r="AD19" s="82"/>
      <c r="AE19" s="82"/>
      <c r="AF19" s="82"/>
      <c r="AG19" s="82"/>
      <c r="AH19" s="80"/>
      <c r="AI19" s="74">
        <f t="shared" si="0"/>
        <v>0</v>
      </c>
      <c r="AJ19" s="71">
        <f t="shared" si="1"/>
        <v>0</v>
      </c>
      <c r="AK19" s="72" t="str">
        <f t="shared" si="2"/>
        <v/>
      </c>
      <c r="AL19" s="75" t="str">
        <f t="shared" si="3"/>
        <v/>
      </c>
      <c r="AN19" s="82"/>
      <c r="AO19" s="82"/>
      <c r="AP19" s="82"/>
    </row>
    <row r="20" spans="1:42" x14ac:dyDescent="0.25">
      <c r="A20" s="85">
        <v>15</v>
      </c>
      <c r="B20" s="86"/>
      <c r="C20" s="110" t="str">
        <f>'Probe 1'!T19</f>
        <v/>
      </c>
      <c r="D20" s="111" t="str">
        <f>'Probe 1'!U19</f>
        <v/>
      </c>
      <c r="E20" s="110" t="str">
        <f>'Probe 1'!V19</f>
        <v/>
      </c>
      <c r="F20" s="110" t="str">
        <f>'Probe 2'!T19</f>
        <v/>
      </c>
      <c r="G20" s="111" t="str">
        <f>'Probe 2'!U19</f>
        <v/>
      </c>
      <c r="H20" s="110" t="str">
        <f>'Probe 2'!V19</f>
        <v/>
      </c>
      <c r="I20" s="110" t="str">
        <f>'Probe 3'!T19</f>
        <v/>
      </c>
      <c r="J20" s="111" t="str">
        <f>'Probe 3'!U19</f>
        <v/>
      </c>
      <c r="K20" s="110" t="str">
        <f>'Probe 3'!V19</f>
        <v/>
      </c>
      <c r="L20" s="111" t="str">
        <f>'Probe 4'!T19</f>
        <v/>
      </c>
      <c r="M20" s="111" t="str">
        <f>'Probe 4'!U19</f>
        <v/>
      </c>
      <c r="N20" s="111" t="str">
        <f>'Probe 4'!V19</f>
        <v/>
      </c>
      <c r="O20" s="111" t="str">
        <f>'Probe 5'!T19</f>
        <v/>
      </c>
      <c r="P20" s="111" t="str">
        <f>'Probe 5'!U19</f>
        <v/>
      </c>
      <c r="Q20" s="111" t="str">
        <f>'Probe 5'!V19</f>
        <v/>
      </c>
      <c r="R20" s="111" t="str">
        <f>'Probe 6'!T19</f>
        <v/>
      </c>
      <c r="S20" s="111" t="str">
        <f>'Probe 6'!U19</f>
        <v/>
      </c>
      <c r="T20" s="111" t="str">
        <f>'Probe 6'!V19</f>
        <v/>
      </c>
      <c r="U20" s="111" t="str">
        <f>'Probe 7'!T19</f>
        <v/>
      </c>
      <c r="V20" s="111" t="str">
        <f>'Probe 7'!U19</f>
        <v/>
      </c>
      <c r="W20" s="111" t="str">
        <f>'Probe 7'!V19</f>
        <v/>
      </c>
      <c r="X20" s="111" t="str">
        <f>'Probe 8'!T19</f>
        <v/>
      </c>
      <c r="Y20" s="111" t="str">
        <f>'Probe 8'!U19</f>
        <v/>
      </c>
      <c r="Z20" s="114" t="str">
        <f>'Probe 8'!V19</f>
        <v/>
      </c>
      <c r="AA20" s="87"/>
      <c r="AB20" s="87"/>
      <c r="AC20" s="87"/>
      <c r="AD20" s="87"/>
      <c r="AE20" s="87"/>
      <c r="AF20" s="87"/>
      <c r="AG20" s="87"/>
      <c r="AH20" s="86"/>
      <c r="AI20" s="88">
        <f t="shared" si="0"/>
        <v>0</v>
      </c>
      <c r="AJ20" s="89">
        <f t="shared" si="1"/>
        <v>0</v>
      </c>
      <c r="AK20" s="90" t="str">
        <f t="shared" si="2"/>
        <v/>
      </c>
      <c r="AL20" s="91" t="str">
        <f t="shared" si="3"/>
        <v/>
      </c>
      <c r="AM20" s="85"/>
      <c r="AN20" s="87"/>
      <c r="AO20" s="87"/>
      <c r="AP20" s="87"/>
    </row>
    <row r="21" spans="1:42" x14ac:dyDescent="0.25">
      <c r="A21">
        <v>16</v>
      </c>
      <c r="B21" s="80"/>
      <c r="C21" s="108" t="str">
        <f>'Probe 1'!T20</f>
        <v/>
      </c>
      <c r="D21" s="105" t="str">
        <f>'Probe 1'!U20</f>
        <v/>
      </c>
      <c r="E21" s="108" t="str">
        <f>'Probe 1'!V20</f>
        <v/>
      </c>
      <c r="F21" s="108" t="str">
        <f>'Probe 2'!T20</f>
        <v/>
      </c>
      <c r="G21" s="105" t="str">
        <f>'Probe 2'!U20</f>
        <v/>
      </c>
      <c r="H21" s="108" t="str">
        <f>'Probe 2'!V20</f>
        <v/>
      </c>
      <c r="I21" s="108" t="str">
        <f>'Probe 3'!T20</f>
        <v/>
      </c>
      <c r="J21" s="105" t="str">
        <f>'Probe 3'!U20</f>
        <v/>
      </c>
      <c r="K21" s="108" t="str">
        <f>'Probe 3'!V20</f>
        <v/>
      </c>
      <c r="L21" s="105" t="str">
        <f>'Probe 4'!T20</f>
        <v/>
      </c>
      <c r="M21" s="105" t="str">
        <f>'Probe 4'!U20</f>
        <v/>
      </c>
      <c r="N21" s="105" t="str">
        <f>'Probe 4'!V20</f>
        <v/>
      </c>
      <c r="O21" s="105" t="str">
        <f>'Probe 5'!T20</f>
        <v/>
      </c>
      <c r="P21" s="105" t="str">
        <f>'Probe 5'!U20</f>
        <v/>
      </c>
      <c r="Q21" s="105" t="str">
        <f>'Probe 5'!V20</f>
        <v/>
      </c>
      <c r="R21" s="105" t="str">
        <f>'Probe 6'!T20</f>
        <v/>
      </c>
      <c r="S21" s="105" t="str">
        <f>'Probe 6'!U20</f>
        <v/>
      </c>
      <c r="T21" s="105" t="str">
        <f>'Probe 6'!V20</f>
        <v/>
      </c>
      <c r="U21" s="105" t="str">
        <f>'Probe 7'!T20</f>
        <v/>
      </c>
      <c r="V21" s="105" t="str">
        <f>'Probe 7'!U20</f>
        <v/>
      </c>
      <c r="W21" s="105" t="str">
        <f>'Probe 7'!V20</f>
        <v/>
      </c>
      <c r="X21" s="106" t="str">
        <f>'Probe 8'!T20</f>
        <v/>
      </c>
      <c r="Y21" s="106" t="str">
        <f>'Probe 8'!U20</f>
        <v/>
      </c>
      <c r="Z21" s="107" t="str">
        <f>'Probe 8'!V20</f>
        <v/>
      </c>
      <c r="AA21" s="82"/>
      <c r="AB21" s="82"/>
      <c r="AC21" s="82"/>
      <c r="AD21" s="82"/>
      <c r="AE21" s="82"/>
      <c r="AF21" s="82"/>
      <c r="AG21" s="82"/>
      <c r="AH21" s="80"/>
      <c r="AI21" s="74">
        <f t="shared" ref="AI21" si="4">COUNT(D21)*$C$5+COUNT(G21)*$F$5+COUNT(J21)*$I$5+COUNT(M21)*$L$5+COUNT(P21)*$O$5+COUNT(S21)*$R$5+COUNT(V21)*$U$5+COUNT(Y21)*$X$5+COUNT(AA21)*$AA$5+COUNT(AB21)*$AB$5+COUNT(AC21)*$AC$5+COUNT(AD21)*$AD$5+COUNT(AE21)*$AE$5+COUNT(AF21)*$AF$5+COUNT(AG21)*$AG$5+COUNT(AH21)*$AH$5</f>
        <v>0</v>
      </c>
      <c r="AJ21" s="71">
        <f t="shared" ref="AJ21" si="5">IF(D21="",0,D21*$C$5)+IF(G21="",0,G21*$F$5)+IF(J21="",0,J21*$I$5)+IF(M21="",0,M21*$L$5)+IF(P21="",0,P21*$O$5)+IF(S21="",0,S21*$R$5)+IF(V21="",0,V21*$U$5)+IF(Y21="",0,Y21*$X$5)+SUMPRODUCT(AA21:AH21,$AA$5:$AH$5)</f>
        <v>0</v>
      </c>
      <c r="AK21" s="72" t="str">
        <f t="shared" ref="AK21" si="6">IF(AI21 &gt; 0,AJ21/AI21,"")</f>
        <v/>
      </c>
      <c r="AL21" s="75" t="str">
        <f t="shared" ref="AL21" si="7">IF(AK21="","",ROUND(AK21-0.001,0))</f>
        <v/>
      </c>
      <c r="AN21" s="82"/>
      <c r="AO21" s="82"/>
      <c r="AP21" s="82"/>
    </row>
    <row r="22" spans="1:42" ht="14.5" customHeight="1" x14ac:dyDescent="0.25">
      <c r="A22">
        <v>17</v>
      </c>
      <c r="B22" s="80"/>
      <c r="C22" s="108" t="str">
        <f>'Probe 1'!T21</f>
        <v/>
      </c>
      <c r="D22" s="105" t="str">
        <f>'Probe 1'!U21</f>
        <v/>
      </c>
      <c r="E22" s="108" t="str">
        <f>'Probe 1'!V21</f>
        <v/>
      </c>
      <c r="F22" s="108" t="str">
        <f>'Probe 2'!T21</f>
        <v/>
      </c>
      <c r="G22" s="105" t="str">
        <f>'Probe 2'!U21</f>
        <v/>
      </c>
      <c r="H22" s="108" t="str">
        <f>'Probe 2'!V21</f>
        <v/>
      </c>
      <c r="I22" s="108" t="str">
        <f>'Probe 3'!T21</f>
        <v/>
      </c>
      <c r="J22" s="105" t="str">
        <f>'Probe 3'!U21</f>
        <v/>
      </c>
      <c r="K22" s="108" t="str">
        <f>'Probe 3'!V21</f>
        <v/>
      </c>
      <c r="L22" s="105" t="str">
        <f>'Probe 4'!T21</f>
        <v/>
      </c>
      <c r="M22" s="105" t="str">
        <f>'Probe 4'!U21</f>
        <v/>
      </c>
      <c r="N22" s="105" t="str">
        <f>'Probe 4'!V21</f>
        <v/>
      </c>
      <c r="O22" s="105" t="str">
        <f>'Probe 5'!T21</f>
        <v/>
      </c>
      <c r="P22" s="105" t="str">
        <f>'Probe 5'!U21</f>
        <v/>
      </c>
      <c r="Q22" s="105" t="str">
        <f>'Probe 5'!V21</f>
        <v/>
      </c>
      <c r="R22" s="105" t="str">
        <f>'Probe 6'!T21</f>
        <v/>
      </c>
      <c r="S22" s="105" t="str">
        <f>'Probe 6'!U21</f>
        <v/>
      </c>
      <c r="T22" s="105" t="str">
        <f>'Probe 6'!V21</f>
        <v/>
      </c>
      <c r="U22" s="105" t="str">
        <f>'Probe 7'!T21</f>
        <v/>
      </c>
      <c r="V22" s="105" t="str">
        <f>'Probe 7'!U21</f>
        <v/>
      </c>
      <c r="W22" s="105" t="str">
        <f>'Probe 7'!V21</f>
        <v/>
      </c>
      <c r="X22" s="106" t="str">
        <f>'Probe 8'!T21</f>
        <v/>
      </c>
      <c r="Y22" s="106" t="str">
        <f>'Probe 8'!U21</f>
        <v/>
      </c>
      <c r="Z22" s="107" t="str">
        <f>'Probe 8'!V21</f>
        <v/>
      </c>
      <c r="AA22" s="82"/>
      <c r="AB22" s="82"/>
      <c r="AC22" s="82"/>
      <c r="AD22" s="82"/>
      <c r="AE22" s="82"/>
      <c r="AF22" s="82"/>
      <c r="AG22" s="82"/>
      <c r="AH22" s="80"/>
      <c r="AI22" s="74">
        <f t="shared" si="0"/>
        <v>0</v>
      </c>
      <c r="AJ22" s="71">
        <f t="shared" si="1"/>
        <v>0</v>
      </c>
      <c r="AK22" s="72" t="str">
        <f t="shared" si="2"/>
        <v/>
      </c>
      <c r="AL22" s="75" t="str">
        <f t="shared" si="3"/>
        <v/>
      </c>
      <c r="AN22" s="82"/>
      <c r="AO22" s="82"/>
      <c r="AP22" s="82"/>
    </row>
    <row r="23" spans="1:42" x14ac:dyDescent="0.25">
      <c r="A23">
        <v>18</v>
      </c>
      <c r="B23" s="80"/>
      <c r="C23" s="108" t="str">
        <f>'Probe 1'!T22</f>
        <v/>
      </c>
      <c r="D23" s="105" t="str">
        <f>'Probe 1'!U22</f>
        <v/>
      </c>
      <c r="E23" s="108" t="str">
        <f>'Probe 1'!V22</f>
        <v/>
      </c>
      <c r="F23" s="108" t="str">
        <f>'Probe 2'!T22</f>
        <v/>
      </c>
      <c r="G23" s="105" t="str">
        <f>'Probe 2'!U22</f>
        <v/>
      </c>
      <c r="H23" s="108" t="str">
        <f>'Probe 2'!V22</f>
        <v/>
      </c>
      <c r="I23" s="108" t="str">
        <f>'Probe 3'!T22</f>
        <v/>
      </c>
      <c r="J23" s="105" t="str">
        <f>'Probe 3'!U22</f>
        <v/>
      </c>
      <c r="K23" s="108" t="str">
        <f>'Probe 3'!V22</f>
        <v/>
      </c>
      <c r="L23" s="105" t="str">
        <f>'Probe 4'!T22</f>
        <v/>
      </c>
      <c r="M23" s="105" t="str">
        <f>'Probe 4'!U22</f>
        <v/>
      </c>
      <c r="N23" s="105" t="str">
        <f>'Probe 4'!V22</f>
        <v/>
      </c>
      <c r="O23" s="105" t="str">
        <f>'Probe 5'!T22</f>
        <v/>
      </c>
      <c r="P23" s="105" t="str">
        <f>'Probe 5'!U22</f>
        <v/>
      </c>
      <c r="Q23" s="105" t="str">
        <f>'Probe 5'!V22</f>
        <v/>
      </c>
      <c r="R23" s="105" t="str">
        <f>'Probe 6'!T22</f>
        <v/>
      </c>
      <c r="S23" s="105" t="str">
        <f>'Probe 6'!U22</f>
        <v/>
      </c>
      <c r="T23" s="105" t="str">
        <f>'Probe 6'!V22</f>
        <v/>
      </c>
      <c r="U23" s="105" t="str">
        <f>'Probe 7'!T22</f>
        <v/>
      </c>
      <c r="V23" s="105" t="str">
        <f>'Probe 7'!U22</f>
        <v/>
      </c>
      <c r="W23" s="105" t="str">
        <f>'Probe 7'!V22</f>
        <v/>
      </c>
      <c r="X23" s="106" t="str">
        <f>'Probe 8'!T22</f>
        <v/>
      </c>
      <c r="Y23" s="106" t="str">
        <f>'Probe 8'!U22</f>
        <v/>
      </c>
      <c r="Z23" s="107" t="str">
        <f>'Probe 8'!V22</f>
        <v/>
      </c>
      <c r="AA23" s="82"/>
      <c r="AB23" s="82"/>
      <c r="AC23" s="82"/>
      <c r="AD23" s="82"/>
      <c r="AE23" s="82"/>
      <c r="AF23" s="82"/>
      <c r="AG23" s="82"/>
      <c r="AH23" s="80"/>
      <c r="AI23" s="74">
        <f t="shared" si="0"/>
        <v>0</v>
      </c>
      <c r="AJ23" s="71">
        <f t="shared" si="1"/>
        <v>0</v>
      </c>
      <c r="AK23" s="72" t="str">
        <f t="shared" si="2"/>
        <v/>
      </c>
      <c r="AL23" s="75" t="str">
        <f t="shared" si="3"/>
        <v/>
      </c>
      <c r="AN23" s="82"/>
      <c r="AO23" s="82"/>
      <c r="AP23" s="82"/>
    </row>
    <row r="24" spans="1:42" x14ac:dyDescent="0.25">
      <c r="A24">
        <v>19</v>
      </c>
      <c r="B24" s="80"/>
      <c r="C24" s="108" t="str">
        <f>'Probe 1'!T23</f>
        <v/>
      </c>
      <c r="D24" s="105" t="str">
        <f>'Probe 1'!U23</f>
        <v/>
      </c>
      <c r="E24" s="108" t="str">
        <f>'Probe 1'!V23</f>
        <v/>
      </c>
      <c r="F24" s="108" t="str">
        <f>'Probe 2'!T23</f>
        <v/>
      </c>
      <c r="G24" s="105" t="str">
        <f>'Probe 2'!U23</f>
        <v/>
      </c>
      <c r="H24" s="108" t="str">
        <f>'Probe 2'!V23</f>
        <v/>
      </c>
      <c r="I24" s="108" t="str">
        <f>'Probe 3'!T23</f>
        <v/>
      </c>
      <c r="J24" s="105" t="str">
        <f>'Probe 3'!U23</f>
        <v/>
      </c>
      <c r="K24" s="108" t="str">
        <f>'Probe 3'!V23</f>
        <v/>
      </c>
      <c r="L24" s="105" t="str">
        <f>'Probe 4'!T23</f>
        <v/>
      </c>
      <c r="M24" s="105" t="str">
        <f>'Probe 4'!U23</f>
        <v/>
      </c>
      <c r="N24" s="105" t="str">
        <f>'Probe 4'!V23</f>
        <v/>
      </c>
      <c r="O24" s="105" t="str">
        <f>'Probe 5'!T23</f>
        <v/>
      </c>
      <c r="P24" s="105" t="str">
        <f>'Probe 5'!U23</f>
        <v/>
      </c>
      <c r="Q24" s="105" t="str">
        <f>'Probe 5'!V23</f>
        <v/>
      </c>
      <c r="R24" s="105" t="str">
        <f>'Probe 6'!T23</f>
        <v/>
      </c>
      <c r="S24" s="105" t="str">
        <f>'Probe 6'!U23</f>
        <v/>
      </c>
      <c r="T24" s="105" t="str">
        <f>'Probe 6'!V23</f>
        <v/>
      </c>
      <c r="U24" s="105" t="str">
        <f>'Probe 7'!T23</f>
        <v/>
      </c>
      <c r="V24" s="105" t="str">
        <f>'Probe 7'!U23</f>
        <v/>
      </c>
      <c r="W24" s="105" t="str">
        <f>'Probe 7'!V23</f>
        <v/>
      </c>
      <c r="X24" s="106" t="str">
        <f>'Probe 8'!T23</f>
        <v/>
      </c>
      <c r="Y24" s="106" t="str">
        <f>'Probe 8'!U23</f>
        <v/>
      </c>
      <c r="Z24" s="107" t="str">
        <f>'Probe 8'!V23</f>
        <v/>
      </c>
      <c r="AA24" s="82"/>
      <c r="AB24" s="82"/>
      <c r="AC24" s="82"/>
      <c r="AD24" s="82"/>
      <c r="AE24" s="82"/>
      <c r="AF24" s="82"/>
      <c r="AG24" s="82"/>
      <c r="AH24" s="80"/>
      <c r="AI24" s="74">
        <f t="shared" si="0"/>
        <v>0</v>
      </c>
      <c r="AJ24" s="71">
        <f t="shared" si="1"/>
        <v>0</v>
      </c>
      <c r="AK24" s="72" t="str">
        <f t="shared" si="2"/>
        <v/>
      </c>
      <c r="AL24" s="75" t="str">
        <f t="shared" si="3"/>
        <v/>
      </c>
      <c r="AN24" s="82"/>
      <c r="AO24" s="82"/>
      <c r="AP24" s="82"/>
    </row>
    <row r="25" spans="1:42" x14ac:dyDescent="0.25">
      <c r="A25" s="85">
        <v>20</v>
      </c>
      <c r="B25" s="86"/>
      <c r="C25" s="110" t="str">
        <f>'Probe 1'!T24</f>
        <v/>
      </c>
      <c r="D25" s="111" t="str">
        <f>'Probe 1'!U24</f>
        <v/>
      </c>
      <c r="E25" s="110" t="str">
        <f>'Probe 1'!V24</f>
        <v/>
      </c>
      <c r="F25" s="110" t="str">
        <f>'Probe 2'!T24</f>
        <v/>
      </c>
      <c r="G25" s="111" t="str">
        <f>'Probe 2'!U24</f>
        <v/>
      </c>
      <c r="H25" s="110" t="str">
        <f>'Probe 2'!V24</f>
        <v/>
      </c>
      <c r="I25" s="110" t="str">
        <f>'Probe 3'!T24</f>
        <v/>
      </c>
      <c r="J25" s="111" t="str">
        <f>'Probe 3'!U24</f>
        <v/>
      </c>
      <c r="K25" s="110" t="str">
        <f>'Probe 3'!V24</f>
        <v/>
      </c>
      <c r="L25" s="111" t="str">
        <f>'Probe 4'!T24</f>
        <v/>
      </c>
      <c r="M25" s="111" t="str">
        <f>'Probe 4'!U24</f>
        <v/>
      </c>
      <c r="N25" s="111" t="str">
        <f>'Probe 4'!V24</f>
        <v/>
      </c>
      <c r="O25" s="111" t="str">
        <f>'Probe 5'!T24</f>
        <v/>
      </c>
      <c r="P25" s="111" t="str">
        <f>'Probe 5'!U24</f>
        <v/>
      </c>
      <c r="Q25" s="111" t="str">
        <f>'Probe 5'!V24</f>
        <v/>
      </c>
      <c r="R25" s="111" t="str">
        <f>'Probe 6'!T24</f>
        <v/>
      </c>
      <c r="S25" s="111" t="str">
        <f>'Probe 6'!U24</f>
        <v/>
      </c>
      <c r="T25" s="111" t="str">
        <f>'Probe 6'!V24</f>
        <v/>
      </c>
      <c r="U25" s="111" t="str">
        <f>'Probe 7'!T24</f>
        <v/>
      </c>
      <c r="V25" s="111" t="str">
        <f>'Probe 7'!U24</f>
        <v/>
      </c>
      <c r="W25" s="111" t="str">
        <f>'Probe 7'!V24</f>
        <v/>
      </c>
      <c r="X25" s="111" t="str">
        <f>'Probe 8'!T24</f>
        <v/>
      </c>
      <c r="Y25" s="111" t="str">
        <f>'Probe 8'!U24</f>
        <v/>
      </c>
      <c r="Z25" s="114" t="str">
        <f>'Probe 8'!V24</f>
        <v/>
      </c>
      <c r="AA25" s="87"/>
      <c r="AB25" s="87"/>
      <c r="AC25" s="87"/>
      <c r="AD25" s="87"/>
      <c r="AE25" s="87"/>
      <c r="AF25" s="87"/>
      <c r="AG25" s="87"/>
      <c r="AH25" s="86"/>
      <c r="AI25" s="88">
        <f t="shared" si="0"/>
        <v>0</v>
      </c>
      <c r="AJ25" s="89">
        <f t="shared" si="1"/>
        <v>0</v>
      </c>
      <c r="AK25" s="90" t="str">
        <f t="shared" si="2"/>
        <v/>
      </c>
      <c r="AL25" s="91" t="str">
        <f t="shared" si="3"/>
        <v/>
      </c>
      <c r="AM25" s="85"/>
      <c r="AN25" s="87"/>
      <c r="AO25" s="87"/>
      <c r="AP25" s="87"/>
    </row>
    <row r="26" spans="1:42" x14ac:dyDescent="0.25">
      <c r="A26">
        <v>21</v>
      </c>
      <c r="B26" s="80"/>
      <c r="C26" s="108" t="str">
        <f>'Probe 1'!T25</f>
        <v/>
      </c>
      <c r="D26" s="105" t="str">
        <f>'Probe 1'!U25</f>
        <v/>
      </c>
      <c r="E26" s="108" t="str">
        <f>'Probe 1'!V25</f>
        <v/>
      </c>
      <c r="F26" s="108" t="str">
        <f>'Probe 2'!T25</f>
        <v/>
      </c>
      <c r="G26" s="105" t="str">
        <f>'Probe 2'!U25</f>
        <v/>
      </c>
      <c r="H26" s="108" t="str">
        <f>'Probe 2'!V25</f>
        <v/>
      </c>
      <c r="I26" s="108" t="str">
        <f>'Probe 3'!T25</f>
        <v/>
      </c>
      <c r="J26" s="105" t="str">
        <f>'Probe 3'!U25</f>
        <v/>
      </c>
      <c r="K26" s="108" t="str">
        <f>'Probe 3'!V25</f>
        <v/>
      </c>
      <c r="L26" s="105" t="str">
        <f>'Probe 4'!T25</f>
        <v/>
      </c>
      <c r="M26" s="105" t="str">
        <f>'Probe 4'!U25</f>
        <v/>
      </c>
      <c r="N26" s="105" t="str">
        <f>'Probe 4'!V25</f>
        <v/>
      </c>
      <c r="O26" s="105" t="str">
        <f>'Probe 5'!T25</f>
        <v/>
      </c>
      <c r="P26" s="105" t="str">
        <f>'Probe 5'!U25</f>
        <v/>
      </c>
      <c r="Q26" s="105" t="str">
        <f>'Probe 5'!V25</f>
        <v/>
      </c>
      <c r="R26" s="105" t="str">
        <f>'Probe 6'!T25</f>
        <v/>
      </c>
      <c r="S26" s="105" t="str">
        <f>'Probe 6'!U25</f>
        <v/>
      </c>
      <c r="T26" s="105" t="str">
        <f>'Probe 6'!V25</f>
        <v/>
      </c>
      <c r="U26" s="105" t="str">
        <f>'Probe 7'!T25</f>
        <v/>
      </c>
      <c r="V26" s="105" t="str">
        <f>'Probe 7'!U25</f>
        <v/>
      </c>
      <c r="W26" s="105" t="str">
        <f>'Probe 7'!V25</f>
        <v/>
      </c>
      <c r="X26" s="106" t="str">
        <f>'Probe 8'!T25</f>
        <v/>
      </c>
      <c r="Y26" s="106" t="str">
        <f>'Probe 8'!U25</f>
        <v/>
      </c>
      <c r="Z26" s="107" t="str">
        <f>'Probe 8'!V25</f>
        <v/>
      </c>
      <c r="AA26" s="82"/>
      <c r="AB26" s="82"/>
      <c r="AC26" s="82"/>
      <c r="AD26" s="82"/>
      <c r="AE26" s="82"/>
      <c r="AF26" s="82"/>
      <c r="AG26" s="82"/>
      <c r="AH26" s="80"/>
      <c r="AI26" s="74">
        <f t="shared" si="0"/>
        <v>0</v>
      </c>
      <c r="AJ26" s="71">
        <f t="shared" si="1"/>
        <v>0</v>
      </c>
      <c r="AK26" s="72" t="str">
        <f t="shared" si="2"/>
        <v/>
      </c>
      <c r="AL26" s="75" t="str">
        <f t="shared" si="3"/>
        <v/>
      </c>
      <c r="AN26" s="82"/>
      <c r="AO26" s="82"/>
      <c r="AP26" s="82"/>
    </row>
    <row r="27" spans="1:42" x14ac:dyDescent="0.25">
      <c r="A27">
        <v>22</v>
      </c>
      <c r="B27" s="80"/>
      <c r="C27" s="108" t="str">
        <f>'Probe 1'!T26</f>
        <v/>
      </c>
      <c r="D27" s="105" t="str">
        <f>'Probe 1'!U26</f>
        <v/>
      </c>
      <c r="E27" s="108" t="str">
        <f>'Probe 1'!V26</f>
        <v/>
      </c>
      <c r="F27" s="108" t="str">
        <f>'Probe 2'!T26</f>
        <v/>
      </c>
      <c r="G27" s="105" t="str">
        <f>'Probe 2'!U26</f>
        <v/>
      </c>
      <c r="H27" s="108" t="str">
        <f>'Probe 2'!V26</f>
        <v/>
      </c>
      <c r="I27" s="108" t="str">
        <f>'Probe 3'!T26</f>
        <v/>
      </c>
      <c r="J27" s="105" t="str">
        <f>'Probe 3'!U26</f>
        <v/>
      </c>
      <c r="K27" s="108" t="str">
        <f>'Probe 3'!V26</f>
        <v/>
      </c>
      <c r="L27" s="105" t="str">
        <f>'Probe 4'!T26</f>
        <v/>
      </c>
      <c r="M27" s="105" t="str">
        <f>'Probe 4'!U26</f>
        <v/>
      </c>
      <c r="N27" s="105" t="str">
        <f>'Probe 4'!V26</f>
        <v/>
      </c>
      <c r="O27" s="105" t="str">
        <f>'Probe 5'!T26</f>
        <v/>
      </c>
      <c r="P27" s="105" t="str">
        <f>'Probe 5'!U26</f>
        <v/>
      </c>
      <c r="Q27" s="105" t="str">
        <f>'Probe 5'!V26</f>
        <v/>
      </c>
      <c r="R27" s="105" t="str">
        <f>'Probe 6'!T26</f>
        <v/>
      </c>
      <c r="S27" s="105" t="str">
        <f>'Probe 6'!U26</f>
        <v/>
      </c>
      <c r="T27" s="105" t="str">
        <f>'Probe 6'!V26</f>
        <v/>
      </c>
      <c r="U27" s="105" t="str">
        <f>'Probe 7'!T26</f>
        <v/>
      </c>
      <c r="V27" s="105" t="str">
        <f>'Probe 7'!U26</f>
        <v/>
      </c>
      <c r="W27" s="105" t="str">
        <f>'Probe 7'!V26</f>
        <v/>
      </c>
      <c r="X27" s="106" t="str">
        <f>'Probe 8'!T26</f>
        <v/>
      </c>
      <c r="Y27" s="106" t="str">
        <f>'Probe 8'!U26</f>
        <v/>
      </c>
      <c r="Z27" s="107" t="str">
        <f>'Probe 8'!V26</f>
        <v/>
      </c>
      <c r="AA27" s="82"/>
      <c r="AB27" s="82"/>
      <c r="AC27" s="82"/>
      <c r="AD27" s="82"/>
      <c r="AE27" s="82"/>
      <c r="AF27" s="82"/>
      <c r="AG27" s="82"/>
      <c r="AH27" s="80"/>
      <c r="AI27" s="74">
        <f t="shared" si="0"/>
        <v>0</v>
      </c>
      <c r="AJ27" s="71">
        <f t="shared" si="1"/>
        <v>0</v>
      </c>
      <c r="AK27" s="72" t="str">
        <f t="shared" si="2"/>
        <v/>
      </c>
      <c r="AL27" s="75" t="str">
        <f t="shared" si="3"/>
        <v/>
      </c>
      <c r="AN27" s="82"/>
      <c r="AO27" s="82"/>
      <c r="AP27" s="82"/>
    </row>
    <row r="28" spans="1:42" x14ac:dyDescent="0.25">
      <c r="A28">
        <v>23</v>
      </c>
      <c r="B28" s="80"/>
      <c r="C28" s="108" t="str">
        <f>'Probe 1'!T27</f>
        <v/>
      </c>
      <c r="D28" s="105" t="str">
        <f>'Probe 1'!U27</f>
        <v/>
      </c>
      <c r="E28" s="108" t="str">
        <f>'Probe 1'!V27</f>
        <v/>
      </c>
      <c r="F28" s="108" t="str">
        <f>'Probe 2'!T27</f>
        <v/>
      </c>
      <c r="G28" s="105" t="str">
        <f>'Probe 2'!U27</f>
        <v/>
      </c>
      <c r="H28" s="108" t="str">
        <f>'Probe 2'!V27</f>
        <v/>
      </c>
      <c r="I28" s="108" t="str">
        <f>'Probe 3'!T27</f>
        <v/>
      </c>
      <c r="J28" s="105" t="str">
        <f>'Probe 3'!U27</f>
        <v/>
      </c>
      <c r="K28" s="108" t="str">
        <f>'Probe 3'!V27</f>
        <v/>
      </c>
      <c r="L28" s="105" t="str">
        <f>'Probe 4'!T27</f>
        <v/>
      </c>
      <c r="M28" s="105" t="str">
        <f>'Probe 4'!U27</f>
        <v/>
      </c>
      <c r="N28" s="105" t="str">
        <f>'Probe 4'!V27</f>
        <v/>
      </c>
      <c r="O28" s="105" t="str">
        <f>'Probe 5'!T27</f>
        <v/>
      </c>
      <c r="P28" s="105" t="str">
        <f>'Probe 5'!U27</f>
        <v/>
      </c>
      <c r="Q28" s="105" t="str">
        <f>'Probe 5'!V27</f>
        <v/>
      </c>
      <c r="R28" s="105" t="str">
        <f>'Probe 6'!T27</f>
        <v/>
      </c>
      <c r="S28" s="105" t="str">
        <f>'Probe 6'!U27</f>
        <v/>
      </c>
      <c r="T28" s="105" t="str">
        <f>'Probe 6'!V27</f>
        <v/>
      </c>
      <c r="U28" s="105" t="str">
        <f>'Probe 7'!T27</f>
        <v/>
      </c>
      <c r="V28" s="105" t="str">
        <f>'Probe 7'!U27</f>
        <v/>
      </c>
      <c r="W28" s="105" t="str">
        <f>'Probe 7'!V27</f>
        <v/>
      </c>
      <c r="X28" s="106" t="str">
        <f>'Probe 8'!T27</f>
        <v/>
      </c>
      <c r="Y28" s="106" t="str">
        <f>'Probe 8'!U27</f>
        <v/>
      </c>
      <c r="Z28" s="107" t="str">
        <f>'Probe 8'!V27</f>
        <v/>
      </c>
      <c r="AA28" s="82"/>
      <c r="AB28" s="82"/>
      <c r="AC28" s="82"/>
      <c r="AD28" s="82"/>
      <c r="AE28" s="82"/>
      <c r="AF28" s="82"/>
      <c r="AG28" s="82"/>
      <c r="AH28" s="80"/>
      <c r="AI28" s="74">
        <f t="shared" si="0"/>
        <v>0</v>
      </c>
      <c r="AJ28" s="71">
        <f t="shared" si="1"/>
        <v>0</v>
      </c>
      <c r="AK28" s="72" t="str">
        <f t="shared" si="2"/>
        <v/>
      </c>
      <c r="AL28" s="75" t="str">
        <f t="shared" si="3"/>
        <v/>
      </c>
      <c r="AN28" s="82"/>
      <c r="AO28" s="82"/>
      <c r="AP28" s="82"/>
    </row>
    <row r="29" spans="1:42" x14ac:dyDescent="0.25">
      <c r="A29">
        <v>24</v>
      </c>
      <c r="B29" s="80"/>
      <c r="C29" s="108" t="str">
        <f>'Probe 1'!T28</f>
        <v/>
      </c>
      <c r="D29" s="105" t="str">
        <f>'Probe 1'!U28</f>
        <v/>
      </c>
      <c r="E29" s="108" t="str">
        <f>'Probe 1'!V28</f>
        <v/>
      </c>
      <c r="F29" s="108" t="str">
        <f>'Probe 2'!T28</f>
        <v/>
      </c>
      <c r="G29" s="105" t="str">
        <f>'Probe 2'!U28</f>
        <v/>
      </c>
      <c r="H29" s="108" t="str">
        <f>'Probe 2'!V28</f>
        <v/>
      </c>
      <c r="I29" s="108" t="str">
        <f>'Probe 3'!T28</f>
        <v/>
      </c>
      <c r="J29" s="105" t="str">
        <f>'Probe 3'!U28</f>
        <v/>
      </c>
      <c r="K29" s="108" t="str">
        <f>'Probe 3'!V28</f>
        <v/>
      </c>
      <c r="L29" s="105" t="str">
        <f>'Probe 4'!T28</f>
        <v/>
      </c>
      <c r="M29" s="105" t="str">
        <f>'Probe 4'!U28</f>
        <v/>
      </c>
      <c r="N29" s="105" t="str">
        <f>'Probe 4'!V28</f>
        <v/>
      </c>
      <c r="O29" s="105" t="str">
        <f>'Probe 5'!T28</f>
        <v/>
      </c>
      <c r="P29" s="105" t="str">
        <f>'Probe 5'!U28</f>
        <v/>
      </c>
      <c r="Q29" s="105" t="str">
        <f>'Probe 5'!V28</f>
        <v/>
      </c>
      <c r="R29" s="105" t="str">
        <f>'Probe 6'!T28</f>
        <v/>
      </c>
      <c r="S29" s="105" t="str">
        <f>'Probe 6'!U28</f>
        <v/>
      </c>
      <c r="T29" s="105" t="str">
        <f>'Probe 6'!V28</f>
        <v/>
      </c>
      <c r="U29" s="105" t="str">
        <f>'Probe 7'!T28</f>
        <v/>
      </c>
      <c r="V29" s="105" t="str">
        <f>'Probe 7'!U28</f>
        <v/>
      </c>
      <c r="W29" s="105" t="str">
        <f>'Probe 7'!V28</f>
        <v/>
      </c>
      <c r="X29" s="106" t="str">
        <f>'Probe 8'!T28</f>
        <v/>
      </c>
      <c r="Y29" s="106" t="str">
        <f>'Probe 8'!U28</f>
        <v/>
      </c>
      <c r="Z29" s="107" t="str">
        <f>'Probe 8'!V28</f>
        <v/>
      </c>
      <c r="AA29" s="82"/>
      <c r="AB29" s="82"/>
      <c r="AC29" s="82"/>
      <c r="AD29" s="82"/>
      <c r="AE29" s="82"/>
      <c r="AF29" s="82"/>
      <c r="AG29" s="82"/>
      <c r="AH29" s="80"/>
      <c r="AI29" s="74">
        <f t="shared" si="0"/>
        <v>0</v>
      </c>
      <c r="AJ29" s="71">
        <f t="shared" si="1"/>
        <v>0</v>
      </c>
      <c r="AK29" s="72" t="str">
        <f t="shared" si="2"/>
        <v/>
      </c>
      <c r="AL29" s="75" t="str">
        <f t="shared" si="3"/>
        <v/>
      </c>
      <c r="AN29" s="82"/>
      <c r="AO29" s="82"/>
      <c r="AP29" s="82"/>
    </row>
    <row r="30" spans="1:42" x14ac:dyDescent="0.25">
      <c r="A30" s="85">
        <v>25</v>
      </c>
      <c r="B30" s="86"/>
      <c r="C30" s="110" t="str">
        <f>'Probe 1'!T29</f>
        <v/>
      </c>
      <c r="D30" s="111" t="str">
        <f>'Probe 1'!U29</f>
        <v/>
      </c>
      <c r="E30" s="110" t="str">
        <f>'Probe 1'!V29</f>
        <v/>
      </c>
      <c r="F30" s="110" t="str">
        <f>'Probe 2'!T29</f>
        <v/>
      </c>
      <c r="G30" s="111" t="str">
        <f>'Probe 2'!U29</f>
        <v/>
      </c>
      <c r="H30" s="110" t="str">
        <f>'Probe 2'!V29</f>
        <v/>
      </c>
      <c r="I30" s="110" t="str">
        <f>'Probe 3'!T29</f>
        <v/>
      </c>
      <c r="J30" s="111" t="str">
        <f>'Probe 3'!U29</f>
        <v/>
      </c>
      <c r="K30" s="110" t="str">
        <f>'Probe 3'!V29</f>
        <v/>
      </c>
      <c r="L30" s="111" t="str">
        <f>'Probe 4'!T29</f>
        <v/>
      </c>
      <c r="M30" s="111" t="str">
        <f>'Probe 4'!U29</f>
        <v/>
      </c>
      <c r="N30" s="111" t="str">
        <f>'Probe 4'!V29</f>
        <v/>
      </c>
      <c r="O30" s="111" t="str">
        <f>'Probe 5'!T29</f>
        <v/>
      </c>
      <c r="P30" s="111" t="str">
        <f>'Probe 5'!U29</f>
        <v/>
      </c>
      <c r="Q30" s="111" t="str">
        <f>'Probe 5'!V29</f>
        <v/>
      </c>
      <c r="R30" s="111" t="str">
        <f>'Probe 6'!T29</f>
        <v/>
      </c>
      <c r="S30" s="111" t="str">
        <f>'Probe 6'!U29</f>
        <v/>
      </c>
      <c r="T30" s="111" t="str">
        <f>'Probe 6'!V29</f>
        <v/>
      </c>
      <c r="U30" s="111" t="str">
        <f>'Probe 7'!T29</f>
        <v/>
      </c>
      <c r="V30" s="111" t="str">
        <f>'Probe 7'!U29</f>
        <v/>
      </c>
      <c r="W30" s="111" t="str">
        <f>'Probe 7'!V29</f>
        <v/>
      </c>
      <c r="X30" s="111" t="str">
        <f>'Probe 8'!T29</f>
        <v/>
      </c>
      <c r="Y30" s="111" t="str">
        <f>'Probe 8'!U29</f>
        <v/>
      </c>
      <c r="Z30" s="114" t="str">
        <f>'Probe 8'!V29</f>
        <v/>
      </c>
      <c r="AA30" s="87"/>
      <c r="AB30" s="87"/>
      <c r="AC30" s="87"/>
      <c r="AD30" s="87"/>
      <c r="AE30" s="87"/>
      <c r="AF30" s="87"/>
      <c r="AG30" s="87"/>
      <c r="AH30" s="86"/>
      <c r="AI30" s="88">
        <f t="shared" si="0"/>
        <v>0</v>
      </c>
      <c r="AJ30" s="89">
        <f t="shared" si="1"/>
        <v>0</v>
      </c>
      <c r="AK30" s="90" t="str">
        <f t="shared" si="2"/>
        <v/>
      </c>
      <c r="AL30" s="91" t="str">
        <f t="shared" si="3"/>
        <v/>
      </c>
      <c r="AM30" s="85"/>
      <c r="AN30" s="87"/>
      <c r="AO30" s="87"/>
      <c r="AP30" s="87"/>
    </row>
    <row r="31" spans="1:42" x14ac:dyDescent="0.25">
      <c r="A31">
        <v>26</v>
      </c>
      <c r="B31" s="80"/>
      <c r="C31" s="108" t="str">
        <f>'Probe 1'!T30</f>
        <v/>
      </c>
      <c r="D31" s="105" t="str">
        <f>'Probe 1'!U30</f>
        <v/>
      </c>
      <c r="E31" s="108" t="str">
        <f>'Probe 1'!V30</f>
        <v/>
      </c>
      <c r="F31" s="108" t="str">
        <f>'Probe 2'!T30</f>
        <v/>
      </c>
      <c r="G31" s="105" t="str">
        <f>'Probe 2'!U30</f>
        <v/>
      </c>
      <c r="H31" s="108" t="str">
        <f>'Probe 2'!V30</f>
        <v/>
      </c>
      <c r="I31" s="108" t="str">
        <f>'Probe 3'!T30</f>
        <v/>
      </c>
      <c r="J31" s="105" t="str">
        <f>'Probe 3'!U30</f>
        <v/>
      </c>
      <c r="K31" s="108" t="str">
        <f>'Probe 3'!V30</f>
        <v/>
      </c>
      <c r="L31" s="105" t="str">
        <f>'Probe 4'!T30</f>
        <v/>
      </c>
      <c r="M31" s="105" t="str">
        <f>'Probe 4'!U30</f>
        <v/>
      </c>
      <c r="N31" s="105" t="str">
        <f>'Probe 4'!V30</f>
        <v/>
      </c>
      <c r="O31" s="105" t="str">
        <f>'Probe 5'!T30</f>
        <v/>
      </c>
      <c r="P31" s="105" t="str">
        <f>'Probe 5'!U30</f>
        <v/>
      </c>
      <c r="Q31" s="105" t="str">
        <f>'Probe 5'!V30</f>
        <v/>
      </c>
      <c r="R31" s="105" t="str">
        <f>'Probe 6'!T30</f>
        <v/>
      </c>
      <c r="S31" s="105" t="str">
        <f>'Probe 6'!U30</f>
        <v/>
      </c>
      <c r="T31" s="105" t="str">
        <f>'Probe 6'!V30</f>
        <v/>
      </c>
      <c r="U31" s="105" t="str">
        <f>'Probe 7'!T30</f>
        <v/>
      </c>
      <c r="V31" s="105" t="str">
        <f>'Probe 7'!U30</f>
        <v/>
      </c>
      <c r="W31" s="105" t="str">
        <f>'Probe 7'!V30</f>
        <v/>
      </c>
      <c r="X31" s="106" t="str">
        <f>'Probe 8'!T30</f>
        <v/>
      </c>
      <c r="Y31" s="106" t="str">
        <f>'Probe 8'!U30</f>
        <v/>
      </c>
      <c r="Z31" s="107" t="str">
        <f>'Probe 8'!V30</f>
        <v/>
      </c>
      <c r="AA31" s="82"/>
      <c r="AB31" s="82"/>
      <c r="AC31" s="82"/>
      <c r="AD31" s="82"/>
      <c r="AE31" s="82"/>
      <c r="AF31" s="82"/>
      <c r="AG31" s="82"/>
      <c r="AH31" s="80"/>
      <c r="AI31" s="74">
        <f t="shared" si="0"/>
        <v>0</v>
      </c>
      <c r="AJ31" s="71">
        <f t="shared" si="1"/>
        <v>0</v>
      </c>
      <c r="AK31" s="72" t="str">
        <f t="shared" si="2"/>
        <v/>
      </c>
      <c r="AL31" s="75" t="str">
        <f t="shared" si="3"/>
        <v/>
      </c>
      <c r="AN31" s="82"/>
      <c r="AO31" s="82"/>
      <c r="AP31" s="82"/>
    </row>
    <row r="32" spans="1:42" x14ac:dyDescent="0.25">
      <c r="A32">
        <v>27</v>
      </c>
      <c r="B32" s="80"/>
      <c r="C32" s="108" t="str">
        <f>'Probe 1'!T31</f>
        <v/>
      </c>
      <c r="D32" s="105" t="str">
        <f>'Probe 1'!U31</f>
        <v/>
      </c>
      <c r="E32" s="108" t="str">
        <f>'Probe 1'!V31</f>
        <v/>
      </c>
      <c r="F32" s="108" t="str">
        <f>'Probe 2'!T31</f>
        <v/>
      </c>
      <c r="G32" s="105" t="str">
        <f>'Probe 2'!U31</f>
        <v/>
      </c>
      <c r="H32" s="108" t="str">
        <f>'Probe 2'!V31</f>
        <v/>
      </c>
      <c r="I32" s="108" t="str">
        <f>'Probe 3'!T31</f>
        <v/>
      </c>
      <c r="J32" s="105" t="str">
        <f>'Probe 3'!U31</f>
        <v/>
      </c>
      <c r="K32" s="108" t="str">
        <f>'Probe 3'!V31</f>
        <v/>
      </c>
      <c r="L32" s="105" t="str">
        <f>'Probe 4'!T31</f>
        <v/>
      </c>
      <c r="M32" s="105" t="str">
        <f>'Probe 4'!U31</f>
        <v/>
      </c>
      <c r="N32" s="105" t="str">
        <f>'Probe 4'!V31</f>
        <v/>
      </c>
      <c r="O32" s="105" t="str">
        <f>'Probe 5'!T31</f>
        <v/>
      </c>
      <c r="P32" s="105" t="str">
        <f>'Probe 5'!U31</f>
        <v/>
      </c>
      <c r="Q32" s="105" t="str">
        <f>'Probe 5'!V31</f>
        <v/>
      </c>
      <c r="R32" s="105" t="str">
        <f>'Probe 6'!T31</f>
        <v/>
      </c>
      <c r="S32" s="105" t="str">
        <f>'Probe 6'!U31</f>
        <v/>
      </c>
      <c r="T32" s="105" t="str">
        <f>'Probe 6'!V31</f>
        <v/>
      </c>
      <c r="U32" s="105" t="str">
        <f>'Probe 7'!T31</f>
        <v/>
      </c>
      <c r="V32" s="105" t="str">
        <f>'Probe 7'!U31</f>
        <v/>
      </c>
      <c r="W32" s="105" t="str">
        <f>'Probe 7'!V31</f>
        <v/>
      </c>
      <c r="X32" s="106" t="str">
        <f>'Probe 8'!T31</f>
        <v/>
      </c>
      <c r="Y32" s="106" t="str">
        <f>'Probe 8'!U31</f>
        <v/>
      </c>
      <c r="Z32" s="107" t="str">
        <f>'Probe 8'!V31</f>
        <v/>
      </c>
      <c r="AA32" s="82"/>
      <c r="AB32" s="82"/>
      <c r="AC32" s="82"/>
      <c r="AD32" s="82"/>
      <c r="AE32" s="82"/>
      <c r="AF32" s="82"/>
      <c r="AG32" s="82"/>
      <c r="AH32" s="80"/>
      <c r="AI32" s="74">
        <f t="shared" si="0"/>
        <v>0</v>
      </c>
      <c r="AJ32" s="71">
        <f t="shared" si="1"/>
        <v>0</v>
      </c>
      <c r="AK32" s="72" t="str">
        <f t="shared" si="2"/>
        <v/>
      </c>
      <c r="AL32" s="75" t="str">
        <f t="shared" si="3"/>
        <v/>
      </c>
      <c r="AN32" s="82"/>
      <c r="AO32" s="82"/>
      <c r="AP32" s="82"/>
    </row>
    <row r="33" spans="1:42" x14ac:dyDescent="0.25">
      <c r="A33">
        <v>28</v>
      </c>
      <c r="B33" s="80"/>
      <c r="C33" s="108" t="str">
        <f>'Probe 1'!T32</f>
        <v/>
      </c>
      <c r="D33" s="105" t="str">
        <f>'Probe 1'!U32</f>
        <v/>
      </c>
      <c r="E33" s="108" t="str">
        <f>'Probe 1'!V32</f>
        <v/>
      </c>
      <c r="F33" s="108" t="str">
        <f>'Probe 2'!T32</f>
        <v/>
      </c>
      <c r="G33" s="105" t="str">
        <f>'Probe 2'!U32</f>
        <v/>
      </c>
      <c r="H33" s="108" t="str">
        <f>'Probe 2'!V32</f>
        <v/>
      </c>
      <c r="I33" s="108" t="str">
        <f>'Probe 3'!T32</f>
        <v/>
      </c>
      <c r="J33" s="105" t="str">
        <f>'Probe 3'!U32</f>
        <v/>
      </c>
      <c r="K33" s="108" t="str">
        <f>'Probe 3'!V32</f>
        <v/>
      </c>
      <c r="L33" s="105" t="str">
        <f>'Probe 4'!T32</f>
        <v/>
      </c>
      <c r="M33" s="105" t="str">
        <f>'Probe 4'!U32</f>
        <v/>
      </c>
      <c r="N33" s="105" t="str">
        <f>'Probe 4'!V32</f>
        <v/>
      </c>
      <c r="O33" s="105" t="str">
        <f>'Probe 5'!T32</f>
        <v/>
      </c>
      <c r="P33" s="105" t="str">
        <f>'Probe 5'!U32</f>
        <v/>
      </c>
      <c r="Q33" s="105" t="str">
        <f>'Probe 5'!V32</f>
        <v/>
      </c>
      <c r="R33" s="105" t="str">
        <f>'Probe 6'!T32</f>
        <v/>
      </c>
      <c r="S33" s="105" t="str">
        <f>'Probe 6'!U32</f>
        <v/>
      </c>
      <c r="T33" s="105" t="str">
        <f>'Probe 6'!V32</f>
        <v/>
      </c>
      <c r="U33" s="105" t="str">
        <f>'Probe 7'!T32</f>
        <v/>
      </c>
      <c r="V33" s="105" t="str">
        <f>'Probe 7'!U32</f>
        <v/>
      </c>
      <c r="W33" s="105" t="str">
        <f>'Probe 7'!V32</f>
        <v/>
      </c>
      <c r="X33" s="106" t="str">
        <f>'Probe 8'!T32</f>
        <v/>
      </c>
      <c r="Y33" s="106" t="str">
        <f>'Probe 8'!U32</f>
        <v/>
      </c>
      <c r="Z33" s="107" t="str">
        <f>'Probe 8'!V32</f>
        <v/>
      </c>
      <c r="AA33" s="82"/>
      <c r="AB33" s="82"/>
      <c r="AC33" s="82"/>
      <c r="AD33" s="82"/>
      <c r="AE33" s="82"/>
      <c r="AF33" s="82"/>
      <c r="AG33" s="82"/>
      <c r="AH33" s="80"/>
      <c r="AI33" s="74">
        <f t="shared" si="0"/>
        <v>0</v>
      </c>
      <c r="AJ33" s="71">
        <f t="shared" si="1"/>
        <v>0</v>
      </c>
      <c r="AK33" s="72" t="str">
        <f t="shared" si="2"/>
        <v/>
      </c>
      <c r="AL33" s="75" t="str">
        <f t="shared" si="3"/>
        <v/>
      </c>
      <c r="AN33" s="82"/>
      <c r="AO33" s="82"/>
      <c r="AP33" s="82"/>
    </row>
    <row r="34" spans="1:42" x14ac:dyDescent="0.25">
      <c r="A34">
        <v>29</v>
      </c>
      <c r="B34" s="80"/>
      <c r="C34" s="108" t="str">
        <f>'Probe 1'!T33</f>
        <v/>
      </c>
      <c r="D34" s="105" t="str">
        <f>'Probe 1'!U33</f>
        <v/>
      </c>
      <c r="E34" s="108" t="str">
        <f>'Probe 1'!V33</f>
        <v/>
      </c>
      <c r="F34" s="108" t="str">
        <f>'Probe 2'!T33</f>
        <v/>
      </c>
      <c r="G34" s="105" t="str">
        <f>'Probe 2'!U33</f>
        <v/>
      </c>
      <c r="H34" s="108" t="str">
        <f>'Probe 2'!V33</f>
        <v/>
      </c>
      <c r="I34" s="108" t="str">
        <f>'Probe 3'!T33</f>
        <v/>
      </c>
      <c r="J34" s="105" t="str">
        <f>'Probe 3'!U33</f>
        <v/>
      </c>
      <c r="K34" s="108" t="str">
        <f>'Probe 3'!V33</f>
        <v/>
      </c>
      <c r="L34" s="105" t="str">
        <f>'Probe 4'!T33</f>
        <v/>
      </c>
      <c r="M34" s="105" t="str">
        <f>'Probe 4'!U33</f>
        <v/>
      </c>
      <c r="N34" s="105" t="str">
        <f>'Probe 4'!V33</f>
        <v/>
      </c>
      <c r="O34" s="105" t="str">
        <f>'Probe 5'!T33</f>
        <v/>
      </c>
      <c r="P34" s="105" t="str">
        <f>'Probe 5'!U33</f>
        <v/>
      </c>
      <c r="Q34" s="105" t="str">
        <f>'Probe 5'!V33</f>
        <v/>
      </c>
      <c r="R34" s="105" t="str">
        <f>'Probe 6'!T33</f>
        <v/>
      </c>
      <c r="S34" s="105" t="str">
        <f>'Probe 6'!U33</f>
        <v/>
      </c>
      <c r="T34" s="105" t="str">
        <f>'Probe 6'!V33</f>
        <v/>
      </c>
      <c r="U34" s="105" t="str">
        <f>'Probe 7'!T33</f>
        <v/>
      </c>
      <c r="V34" s="105" t="str">
        <f>'Probe 7'!U33</f>
        <v/>
      </c>
      <c r="W34" s="105" t="str">
        <f>'Probe 7'!V33</f>
        <v/>
      </c>
      <c r="X34" s="106" t="str">
        <f>'Probe 8'!T33</f>
        <v/>
      </c>
      <c r="Y34" s="106" t="str">
        <f>'Probe 8'!U33</f>
        <v/>
      </c>
      <c r="Z34" s="107" t="str">
        <f>'Probe 8'!V33</f>
        <v/>
      </c>
      <c r="AA34" s="82"/>
      <c r="AB34" s="82"/>
      <c r="AC34" s="82"/>
      <c r="AD34" s="82"/>
      <c r="AE34" s="82"/>
      <c r="AF34" s="82"/>
      <c r="AG34" s="82"/>
      <c r="AH34" s="80"/>
      <c r="AI34" s="74">
        <f t="shared" si="0"/>
        <v>0</v>
      </c>
      <c r="AJ34" s="71">
        <f t="shared" si="1"/>
        <v>0</v>
      </c>
      <c r="AK34" s="72" t="str">
        <f t="shared" si="2"/>
        <v/>
      </c>
      <c r="AL34" s="75" t="str">
        <f t="shared" si="3"/>
        <v/>
      </c>
      <c r="AN34" s="82"/>
      <c r="AO34" s="82"/>
      <c r="AP34" s="82"/>
    </row>
    <row r="35" spans="1:42" x14ac:dyDescent="0.25">
      <c r="A35" s="85">
        <v>30</v>
      </c>
      <c r="B35" s="86"/>
      <c r="C35" s="110" t="str">
        <f>'Probe 1'!T34</f>
        <v/>
      </c>
      <c r="D35" s="111" t="str">
        <f>'Probe 1'!U34</f>
        <v/>
      </c>
      <c r="E35" s="110" t="str">
        <f>'Probe 1'!V34</f>
        <v/>
      </c>
      <c r="F35" s="110" t="str">
        <f>'Probe 2'!T34</f>
        <v/>
      </c>
      <c r="G35" s="111" t="str">
        <f>'Probe 2'!U34</f>
        <v/>
      </c>
      <c r="H35" s="110" t="str">
        <f>'Probe 2'!V34</f>
        <v/>
      </c>
      <c r="I35" s="110" t="str">
        <f>'Probe 3'!T34</f>
        <v/>
      </c>
      <c r="J35" s="111" t="str">
        <f>'Probe 3'!U34</f>
        <v/>
      </c>
      <c r="K35" s="110" t="str">
        <f>'Probe 3'!V34</f>
        <v/>
      </c>
      <c r="L35" s="111" t="str">
        <f>'Probe 4'!T34</f>
        <v/>
      </c>
      <c r="M35" s="111" t="str">
        <f>'Probe 4'!U34</f>
        <v/>
      </c>
      <c r="N35" s="111" t="str">
        <f>'Probe 4'!V34</f>
        <v/>
      </c>
      <c r="O35" s="111" t="str">
        <f>'Probe 5'!T34</f>
        <v/>
      </c>
      <c r="P35" s="111" t="str">
        <f>'Probe 5'!U34</f>
        <v/>
      </c>
      <c r="Q35" s="111" t="str">
        <f>'Probe 5'!V34</f>
        <v/>
      </c>
      <c r="R35" s="111" t="str">
        <f>'Probe 6'!T34</f>
        <v/>
      </c>
      <c r="S35" s="111" t="str">
        <f>'Probe 6'!U34</f>
        <v/>
      </c>
      <c r="T35" s="111" t="str">
        <f>'Probe 6'!V34</f>
        <v/>
      </c>
      <c r="U35" s="111" t="str">
        <f>'Probe 7'!T34</f>
        <v/>
      </c>
      <c r="V35" s="111" t="str">
        <f>'Probe 7'!U34</f>
        <v/>
      </c>
      <c r="W35" s="111" t="str">
        <f>'Probe 7'!V34</f>
        <v/>
      </c>
      <c r="X35" s="111" t="str">
        <f>'Probe 8'!T34</f>
        <v/>
      </c>
      <c r="Y35" s="111" t="str">
        <f>'Probe 8'!U34</f>
        <v/>
      </c>
      <c r="Z35" s="114" t="str">
        <f>'Probe 8'!V34</f>
        <v/>
      </c>
      <c r="AA35" s="87"/>
      <c r="AB35" s="87"/>
      <c r="AC35" s="87"/>
      <c r="AD35" s="87"/>
      <c r="AE35" s="87"/>
      <c r="AF35" s="87"/>
      <c r="AG35" s="87"/>
      <c r="AH35" s="86"/>
      <c r="AI35" s="88">
        <f t="shared" si="0"/>
        <v>0</v>
      </c>
      <c r="AJ35" s="89">
        <f t="shared" si="1"/>
        <v>0</v>
      </c>
      <c r="AK35" s="90" t="str">
        <f t="shared" si="2"/>
        <v/>
      </c>
      <c r="AL35" s="91" t="str">
        <f t="shared" si="3"/>
        <v/>
      </c>
      <c r="AM35" s="85"/>
      <c r="AN35" s="87"/>
      <c r="AO35" s="87"/>
      <c r="AP35" s="87"/>
    </row>
    <row r="36" spans="1:42" x14ac:dyDescent="0.25">
      <c r="A36">
        <v>31</v>
      </c>
      <c r="B36" s="80"/>
      <c r="C36" s="108" t="str">
        <f>'Probe 1'!T35</f>
        <v/>
      </c>
      <c r="D36" s="105" t="str">
        <f>'Probe 1'!U35</f>
        <v/>
      </c>
      <c r="E36" s="108" t="str">
        <f>'Probe 1'!V35</f>
        <v/>
      </c>
      <c r="F36" s="108" t="str">
        <f>'Probe 2'!T35</f>
        <v/>
      </c>
      <c r="G36" s="105" t="str">
        <f>'Probe 2'!U35</f>
        <v/>
      </c>
      <c r="H36" s="108" t="str">
        <f>'Probe 2'!V35</f>
        <v/>
      </c>
      <c r="I36" s="108" t="str">
        <f>'Probe 3'!T35</f>
        <v/>
      </c>
      <c r="J36" s="105" t="str">
        <f>'Probe 3'!U35</f>
        <v/>
      </c>
      <c r="K36" s="108" t="str">
        <f>'Probe 3'!V35</f>
        <v/>
      </c>
      <c r="L36" s="105" t="str">
        <f>'Probe 4'!T35</f>
        <v/>
      </c>
      <c r="M36" s="105" t="str">
        <f>'Probe 4'!U35</f>
        <v/>
      </c>
      <c r="N36" s="105" t="str">
        <f>'Probe 4'!V35</f>
        <v/>
      </c>
      <c r="O36" s="105" t="str">
        <f>'Probe 5'!T35</f>
        <v/>
      </c>
      <c r="P36" s="105" t="str">
        <f>'Probe 5'!U35</f>
        <v/>
      </c>
      <c r="Q36" s="105" t="str">
        <f>'Probe 5'!V35</f>
        <v/>
      </c>
      <c r="R36" s="105" t="str">
        <f>'Probe 6'!T35</f>
        <v/>
      </c>
      <c r="S36" s="105" t="str">
        <f>'Probe 6'!U35</f>
        <v/>
      </c>
      <c r="T36" s="105" t="str">
        <f>'Probe 6'!V35</f>
        <v/>
      </c>
      <c r="U36" s="105" t="str">
        <f>'Probe 7'!T35</f>
        <v/>
      </c>
      <c r="V36" s="105" t="str">
        <f>'Probe 7'!U35</f>
        <v/>
      </c>
      <c r="W36" s="105" t="str">
        <f>'Probe 7'!V35</f>
        <v/>
      </c>
      <c r="X36" s="106" t="str">
        <f>'Probe 8'!T35</f>
        <v/>
      </c>
      <c r="Y36" s="106" t="str">
        <f>'Probe 8'!U35</f>
        <v/>
      </c>
      <c r="Z36" s="107" t="str">
        <f>'Probe 8'!V35</f>
        <v/>
      </c>
      <c r="AA36" s="82"/>
      <c r="AB36" s="82"/>
      <c r="AC36" s="82"/>
      <c r="AD36" s="82"/>
      <c r="AE36" s="82"/>
      <c r="AF36" s="82"/>
      <c r="AG36" s="82"/>
      <c r="AH36" s="80"/>
      <c r="AI36" s="74">
        <f t="shared" si="0"/>
        <v>0</v>
      </c>
      <c r="AJ36" s="71">
        <f t="shared" si="1"/>
        <v>0</v>
      </c>
      <c r="AK36" s="72" t="str">
        <f t="shared" si="2"/>
        <v/>
      </c>
      <c r="AL36" s="75" t="str">
        <f t="shared" si="3"/>
        <v/>
      </c>
      <c r="AN36" s="82"/>
      <c r="AO36" s="82"/>
      <c r="AP36" s="82"/>
    </row>
    <row r="37" spans="1:42" x14ac:dyDescent="0.25">
      <c r="A37">
        <v>32</v>
      </c>
      <c r="B37" s="80"/>
      <c r="C37" s="108" t="str">
        <f>'Probe 1'!T36</f>
        <v/>
      </c>
      <c r="D37" s="105" t="str">
        <f>'Probe 1'!U36</f>
        <v/>
      </c>
      <c r="E37" s="108" t="str">
        <f>'Probe 1'!V36</f>
        <v/>
      </c>
      <c r="F37" s="108" t="str">
        <f>'Probe 2'!T36</f>
        <v/>
      </c>
      <c r="G37" s="105" t="str">
        <f>'Probe 2'!U36</f>
        <v/>
      </c>
      <c r="H37" s="108" t="str">
        <f>'Probe 2'!V36</f>
        <v/>
      </c>
      <c r="I37" s="108" t="str">
        <f>'Probe 3'!T36</f>
        <v/>
      </c>
      <c r="J37" s="105" t="str">
        <f>'Probe 3'!U36</f>
        <v/>
      </c>
      <c r="K37" s="108" t="str">
        <f>'Probe 3'!V36</f>
        <v/>
      </c>
      <c r="L37" s="105" t="str">
        <f>'Probe 4'!T36</f>
        <v/>
      </c>
      <c r="M37" s="105" t="str">
        <f>'Probe 4'!U36</f>
        <v/>
      </c>
      <c r="N37" s="105" t="str">
        <f>'Probe 4'!V36</f>
        <v/>
      </c>
      <c r="O37" s="105" t="str">
        <f>'Probe 5'!T36</f>
        <v/>
      </c>
      <c r="P37" s="105" t="str">
        <f>'Probe 5'!U36</f>
        <v/>
      </c>
      <c r="Q37" s="105" t="str">
        <f>'Probe 5'!V36</f>
        <v/>
      </c>
      <c r="R37" s="105" t="str">
        <f>'Probe 6'!T36</f>
        <v/>
      </c>
      <c r="S37" s="105" t="str">
        <f>'Probe 6'!U36</f>
        <v/>
      </c>
      <c r="T37" s="105" t="str">
        <f>'Probe 6'!V36</f>
        <v/>
      </c>
      <c r="U37" s="105" t="str">
        <f>'Probe 7'!T36</f>
        <v/>
      </c>
      <c r="V37" s="105" t="str">
        <f>'Probe 7'!U36</f>
        <v/>
      </c>
      <c r="W37" s="105" t="str">
        <f>'Probe 7'!V36</f>
        <v/>
      </c>
      <c r="X37" s="106" t="str">
        <f>'Probe 8'!T36</f>
        <v/>
      </c>
      <c r="Y37" s="106" t="str">
        <f>'Probe 8'!U36</f>
        <v/>
      </c>
      <c r="Z37" s="107" t="str">
        <f>'Probe 8'!V36</f>
        <v/>
      </c>
      <c r="AA37" s="82"/>
      <c r="AB37" s="82"/>
      <c r="AC37" s="82"/>
      <c r="AD37" s="82"/>
      <c r="AE37" s="82"/>
      <c r="AF37" s="82"/>
      <c r="AG37" s="82"/>
      <c r="AH37" s="80"/>
      <c r="AI37" s="74">
        <f t="shared" si="0"/>
        <v>0</v>
      </c>
      <c r="AJ37" s="71">
        <f t="shared" si="1"/>
        <v>0</v>
      </c>
      <c r="AK37" s="72" t="str">
        <f t="shared" si="2"/>
        <v/>
      </c>
      <c r="AL37" s="75" t="str">
        <f t="shared" si="3"/>
        <v/>
      </c>
      <c r="AN37" s="82"/>
      <c r="AO37" s="82"/>
      <c r="AP37" s="82"/>
    </row>
    <row r="38" spans="1:42" x14ac:dyDescent="0.25">
      <c r="A38">
        <v>33</v>
      </c>
      <c r="B38" s="80"/>
      <c r="C38" s="108" t="str">
        <f>'Probe 1'!T37</f>
        <v/>
      </c>
      <c r="D38" s="106" t="str">
        <f>'Probe 1'!U37</f>
        <v/>
      </c>
      <c r="E38" s="109" t="str">
        <f>'Probe 1'!V37</f>
        <v/>
      </c>
      <c r="F38" s="109" t="str">
        <f>'Probe 2'!T37</f>
        <v/>
      </c>
      <c r="G38" s="106" t="str">
        <f>'Probe 2'!U37</f>
        <v/>
      </c>
      <c r="H38" s="109" t="str">
        <f>'Probe 2'!V37</f>
        <v/>
      </c>
      <c r="I38" s="109" t="str">
        <f>'Probe 3'!T37</f>
        <v/>
      </c>
      <c r="J38" s="106" t="str">
        <f>'Probe 3'!U37</f>
        <v/>
      </c>
      <c r="K38" s="109" t="str">
        <f>'Probe 3'!V37</f>
        <v/>
      </c>
      <c r="L38" s="105" t="str">
        <f>'Probe 4'!T37</f>
        <v/>
      </c>
      <c r="M38" s="105" t="str">
        <f>'Probe 4'!U37</f>
        <v/>
      </c>
      <c r="N38" s="105" t="str">
        <f>'Probe 4'!V37</f>
        <v/>
      </c>
      <c r="O38" s="105" t="str">
        <f>'Probe 5'!T37</f>
        <v/>
      </c>
      <c r="P38" s="105" t="str">
        <f>'Probe 5'!U37</f>
        <v/>
      </c>
      <c r="Q38" s="105" t="str">
        <f>'Probe 5'!V37</f>
        <v/>
      </c>
      <c r="R38" s="105" t="str">
        <f>'Probe 6'!T37</f>
        <v/>
      </c>
      <c r="S38" s="105" t="str">
        <f>'Probe 6'!U37</f>
        <v/>
      </c>
      <c r="T38" s="105" t="str">
        <f>'Probe 6'!V37</f>
        <v/>
      </c>
      <c r="U38" s="105" t="str">
        <f>'Probe 7'!T37</f>
        <v/>
      </c>
      <c r="V38" s="105" t="str">
        <f>'Probe 7'!U37</f>
        <v/>
      </c>
      <c r="W38" s="105" t="str">
        <f>'Probe 7'!V37</f>
        <v/>
      </c>
      <c r="X38" s="106" t="str">
        <f>'Probe 8'!T37</f>
        <v/>
      </c>
      <c r="Y38" s="106" t="str">
        <f>'Probe 8'!U37</f>
        <v/>
      </c>
      <c r="Z38" s="107" t="str">
        <f>'Probe 8'!V37</f>
        <v/>
      </c>
      <c r="AA38" s="82"/>
      <c r="AB38" s="82"/>
      <c r="AC38" s="82"/>
      <c r="AD38" s="82"/>
      <c r="AE38" s="82"/>
      <c r="AF38" s="82"/>
      <c r="AG38" s="82"/>
      <c r="AH38" s="80"/>
      <c r="AI38" s="74">
        <f t="shared" si="0"/>
        <v>0</v>
      </c>
      <c r="AJ38" s="71">
        <f t="shared" si="1"/>
        <v>0</v>
      </c>
      <c r="AK38" s="72" t="str">
        <f t="shared" si="2"/>
        <v/>
      </c>
      <c r="AL38" s="75" t="str">
        <f t="shared" si="3"/>
        <v/>
      </c>
      <c r="AN38" s="82"/>
      <c r="AO38" s="82"/>
      <c r="AP38" s="82"/>
    </row>
    <row r="39" spans="1:42" ht="13" thickBot="1" x14ac:dyDescent="0.3">
      <c r="A39" s="15">
        <v>34</v>
      </c>
      <c r="B39" s="83"/>
      <c r="C39" s="112" t="str">
        <f>'Probe 1'!T38</f>
        <v/>
      </c>
      <c r="D39" s="113" t="str">
        <f>'Probe 1'!U38</f>
        <v/>
      </c>
      <c r="E39" s="112" t="str">
        <f>'Probe 1'!V38</f>
        <v/>
      </c>
      <c r="F39" s="112" t="str">
        <f>'Probe 2'!T38</f>
        <v/>
      </c>
      <c r="G39" s="113" t="str">
        <f>'Probe 2'!U38</f>
        <v/>
      </c>
      <c r="H39" s="112" t="str">
        <f>'Probe 2'!V38</f>
        <v/>
      </c>
      <c r="I39" s="112" t="str">
        <f>'Probe 3'!T38</f>
        <v/>
      </c>
      <c r="J39" s="113" t="str">
        <f>'Probe 3'!U38</f>
        <v/>
      </c>
      <c r="K39" s="112" t="str">
        <f>'Probe 3'!V38</f>
        <v/>
      </c>
      <c r="L39" s="113" t="str">
        <f>'Probe 4'!T38</f>
        <v/>
      </c>
      <c r="M39" s="113" t="str">
        <f>'Probe 4'!U38</f>
        <v/>
      </c>
      <c r="N39" s="113" t="str">
        <f>'Probe 4'!V38</f>
        <v/>
      </c>
      <c r="O39" s="113" t="str">
        <f>'Probe 5'!T38</f>
        <v/>
      </c>
      <c r="P39" s="113" t="str">
        <f>'Probe 5'!U38</f>
        <v/>
      </c>
      <c r="Q39" s="113" t="str">
        <f>'Probe 5'!V38</f>
        <v/>
      </c>
      <c r="R39" s="113" t="str">
        <f>'Probe 6'!T38</f>
        <v/>
      </c>
      <c r="S39" s="113" t="str">
        <f>'Probe 6'!U38</f>
        <v/>
      </c>
      <c r="T39" s="113" t="str">
        <f>'Probe 6'!V38</f>
        <v/>
      </c>
      <c r="U39" s="113" t="str">
        <f>'Probe 7'!T38</f>
        <v/>
      </c>
      <c r="V39" s="113" t="str">
        <f>'Probe 7'!U38</f>
        <v/>
      </c>
      <c r="W39" s="113" t="str">
        <f>'Probe 7'!V38</f>
        <v/>
      </c>
      <c r="X39" s="113" t="str">
        <f>'Probe 8'!T38</f>
        <v/>
      </c>
      <c r="Y39" s="113" t="str">
        <f>'Probe 8'!U38</f>
        <v/>
      </c>
      <c r="Z39" s="115" t="str">
        <f>'Probe 8'!V38</f>
        <v/>
      </c>
      <c r="AA39" s="84"/>
      <c r="AB39" s="84"/>
      <c r="AC39" s="84"/>
      <c r="AD39" s="84"/>
      <c r="AE39" s="84"/>
      <c r="AF39" s="84"/>
      <c r="AG39" s="84"/>
      <c r="AH39" s="83"/>
      <c r="AI39" s="76">
        <f>COUNT(D39)*$C$5+COUNT(G39)*$F$5+COUNT(J39)*$I$5+COUNT(M39)*$L$5+COUNT(P39)*$O$5+COUNT(S39)*$R$5+COUNT(V39)*$U$5+COUNT(Y39)*$X$5+COUNT(AA39)*$AA$5+COUNT(AB39)*$AB$5+COUNT(AC39)*$AC$5+COUNT(AD39)*$AD$5+COUNT(AE39)*$AE$5+COUNT(AF39)*$AF$5+COUNT(AG39)*$AG$5+COUNT(AH39)*$AH$5</f>
        <v>0</v>
      </c>
      <c r="AJ39" s="77">
        <f>IF(D39="",0,D39*$C$5)+IF(G39="",0,G39*$F$5)+IF(J39="",0,J39*$I$5)+IF(M39="",0,M39*$L$5)+IF(P39="",0,P39*$O$5)+IF(S39="",0,S39*$R$5)+IF(V39="",0,V39*$U$5)+IF(Y39="",0,Y39*$X$5)+SUMPRODUCT(AA39:AH39,$AA$5:$AH$5)</f>
        <v>0</v>
      </c>
      <c r="AK39" s="78" t="str">
        <f>IF(AI39 &gt; 0,AJ39/AI39,"")</f>
        <v/>
      </c>
      <c r="AL39" s="79" t="str">
        <f>IF(AK39="","",ROUND(AK39-0.001,0))</f>
        <v/>
      </c>
      <c r="AM39" s="15"/>
      <c r="AN39" s="84"/>
      <c r="AO39" s="84"/>
      <c r="AP39" s="84"/>
    </row>
    <row r="40" spans="1:42" ht="13" x14ac:dyDescent="0.3">
      <c r="J40" s="81"/>
      <c r="AK40" s="60"/>
    </row>
    <row r="41" spans="1:42" x14ac:dyDescent="0.25">
      <c r="J41" s="81">
        <f>'Probe 3'!U40</f>
        <v>0</v>
      </c>
    </row>
    <row r="42" spans="1:42" x14ac:dyDescent="0.25">
      <c r="J42" s="81">
        <f>'Probe 3'!U41</f>
        <v>0</v>
      </c>
    </row>
  </sheetData>
  <mergeCells count="22">
    <mergeCell ref="R5:T5"/>
    <mergeCell ref="U5:W5"/>
    <mergeCell ref="X5:Z5"/>
    <mergeCell ref="C5:E5"/>
    <mergeCell ref="F5:H5"/>
    <mergeCell ref="I5:K5"/>
    <mergeCell ref="L5:N5"/>
    <mergeCell ref="O5:Q5"/>
    <mergeCell ref="B1:W1"/>
    <mergeCell ref="X1:AF1"/>
    <mergeCell ref="AG1:AJ1"/>
    <mergeCell ref="AM1:AO1"/>
    <mergeCell ref="C4:E4"/>
    <mergeCell ref="F4:H4"/>
    <mergeCell ref="I4:K4"/>
    <mergeCell ref="L4:N4"/>
    <mergeCell ref="O4:Q4"/>
    <mergeCell ref="R4:T4"/>
    <mergeCell ref="C3:Z3"/>
    <mergeCell ref="AA3:AH3"/>
    <mergeCell ref="U4:W4"/>
    <mergeCell ref="X4:Z4"/>
  </mergeCells>
  <conditionalFormatting sqref="AK6">
    <cfRule type="cellIs" dxfId="14" priority="11" operator="lessThan">
      <formula>3.5</formula>
    </cfRule>
    <cfRule type="cellIs" dxfId="13" priority="20" operator="between">
      <formula>5.5</formula>
      <formula>6.5</formula>
    </cfRule>
    <cfRule type="cellIs" dxfId="12" priority="21" operator="between">
      <formula>4.5</formula>
      <formula>5.4999</formula>
    </cfRule>
    <cfRule type="cellIs" dxfId="11" priority="22" operator="between">
      <formula>4.001</formula>
      <formula>4.4999</formula>
    </cfRule>
    <cfRule type="cellIs" dxfId="10" priority="23" operator="between">
      <formula>3.5</formula>
      <formula>4</formula>
    </cfRule>
  </conditionalFormatting>
  <conditionalFormatting sqref="AK7:AK20 AK22:AK39">
    <cfRule type="cellIs" dxfId="9" priority="6" operator="lessThan">
      <formula>3.5</formula>
    </cfRule>
    <cfRule type="cellIs" dxfId="8" priority="7" operator="between">
      <formula>5.5</formula>
      <formula>6.5</formula>
    </cfRule>
    <cfRule type="cellIs" dxfId="7" priority="8" operator="between">
      <formula>4.5</formula>
      <formula>5.4999</formula>
    </cfRule>
    <cfRule type="cellIs" dxfId="6" priority="9" operator="between">
      <formula>4.001</formula>
      <formula>4.4999</formula>
    </cfRule>
    <cfRule type="cellIs" dxfId="5" priority="10" operator="between">
      <formula>3.5</formula>
      <formula>4</formula>
    </cfRule>
  </conditionalFormatting>
  <conditionalFormatting sqref="AK21">
    <cfRule type="cellIs" dxfId="4" priority="1" operator="lessThan">
      <formula>3.5</formula>
    </cfRule>
    <cfRule type="cellIs" dxfId="3" priority="2" operator="between">
      <formula>5.5</formula>
      <formula>6.5</formula>
    </cfRule>
    <cfRule type="cellIs" dxfId="2" priority="3" operator="between">
      <formula>4.5</formula>
      <formula>5.4999</formula>
    </cfRule>
    <cfRule type="cellIs" dxfId="1" priority="4" operator="between">
      <formula>4.001</formula>
      <formula>4.4999</formula>
    </cfRule>
    <cfRule type="cellIs" dxfId="0" priority="5" operator="between">
      <formula>3.5</formula>
      <formula>4</formula>
    </cfRule>
  </conditionalFormatting>
  <pageMargins left="0.25" right="0.25" top="0.75" bottom="0.75" header="0.3" footer="0.3"/>
  <pageSetup paperSize="9" scale="9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>
    <pageSetUpPr fitToPage="1"/>
  </sheetPr>
  <dimension ref="A1:AB57"/>
  <sheetViews>
    <sheetView topLeftCell="A31" zoomScaleNormal="100" workbookViewId="0">
      <selection activeCell="N47" sqref="N47"/>
    </sheetView>
  </sheetViews>
  <sheetFormatPr baseColWidth="10" defaultRowHeight="12.5" x14ac:dyDescent="0.25"/>
  <cols>
    <col min="1" max="1" width="3" customWidth="1"/>
    <col min="2" max="2" width="24.81640625" style="1" customWidth="1"/>
    <col min="3" max="7" width="4.81640625" style="1" customWidth="1"/>
    <col min="8" max="13" width="4.81640625" customWidth="1"/>
    <col min="14" max="14" width="5.54296875" customWidth="1"/>
    <col min="15" max="18" width="4.81640625" customWidth="1"/>
    <col min="19" max="19" width="7.7265625" bestFit="1" customWidth="1"/>
    <col min="20" max="20" width="1.81640625" customWidth="1"/>
    <col min="21" max="21" width="3.81640625" customWidth="1"/>
    <col min="22" max="22" width="1.54296875" customWidth="1"/>
    <col min="23" max="24" width="2.1796875" customWidth="1"/>
    <col min="25" max="26" width="2.1796875" style="9" customWidth="1"/>
    <col min="27" max="27" width="11.453125" style="9" customWidth="1"/>
    <col min="28" max="29" width="11.453125" customWidth="1"/>
  </cols>
  <sheetData>
    <row r="1" spans="1:28" ht="20" x14ac:dyDescent="0.4">
      <c r="A1" s="116" t="s">
        <v>23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32" t="str">
        <f>Gesamt!X1</f>
        <v>2017/18</v>
      </c>
      <c r="M1" s="132"/>
      <c r="N1" s="132"/>
      <c r="O1" s="129" t="str">
        <f>Gesamt!AG1</f>
        <v>Klasse 4a</v>
      </c>
      <c r="P1" s="129"/>
      <c r="Q1" s="129"/>
      <c r="S1" s="31"/>
      <c r="W1" s="31"/>
      <c r="X1" s="31"/>
      <c r="Y1" s="31"/>
      <c r="Z1" s="31"/>
      <c r="AA1" s="8"/>
    </row>
    <row r="2" spans="1:28" ht="13.5" customHeight="1" x14ac:dyDescent="0.4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7"/>
      <c r="M2" s="57"/>
      <c r="N2" s="57"/>
      <c r="O2" s="56"/>
      <c r="P2" s="56"/>
      <c r="Q2" s="56"/>
      <c r="S2" s="31"/>
      <c r="W2" s="31"/>
      <c r="X2" s="31"/>
      <c r="Y2" s="31"/>
      <c r="Z2" s="31"/>
      <c r="AA2" s="56"/>
    </row>
    <row r="3" spans="1:28" s="1" customFormat="1" ht="13" thickBot="1" x14ac:dyDescent="0.3">
      <c r="A3" s="2"/>
      <c r="B3" s="94" t="s">
        <v>52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28" t="s">
        <v>0</v>
      </c>
      <c r="T3" s="136" t="s">
        <v>1</v>
      </c>
      <c r="U3" s="136"/>
      <c r="V3" s="136"/>
      <c r="W3" s="7"/>
      <c r="X3" s="128"/>
      <c r="Y3" s="128"/>
      <c r="Z3" s="128"/>
    </row>
    <row r="4" spans="1:28" s="1" customFormat="1" x14ac:dyDescent="0.25">
      <c r="A4" s="3"/>
      <c r="B4" s="95" t="s">
        <v>53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27">
        <f>SUM(C4:R4)</f>
        <v>0</v>
      </c>
      <c r="T4" s="5"/>
      <c r="U4" s="26"/>
      <c r="V4" s="26"/>
      <c r="AA4" s="20"/>
    </row>
    <row r="5" spans="1:28" x14ac:dyDescent="0.25">
      <c r="A5">
        <v>1</v>
      </c>
      <c r="B5" s="100" t="str">
        <f>IF(ISBLANK(Gesamt!B6),"",Gesamt!B6)</f>
        <v/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21" t="str">
        <f>IF(ISBLANK(C5),"",SUM(C5:R5))</f>
        <v/>
      </c>
      <c r="T5" s="4" t="str">
        <f>IF(S5 = "","",IF(OR($S5=$E$43,$S5=$G$43,$S5=$I$43,$S5=$K$43,$S5=$M$43),"+"," "))</f>
        <v/>
      </c>
      <c r="U5" s="13" t="str">
        <f>IF(ISNUMBER(S5),IF(AND(S5&gt;=$D$43,S5&lt;=$E$43),6,IF(AND(S5&gt;=$F$43,S5&lt;=$G$43),5,IF(AND(S5&gt;=$H$43,S5&lt;=$I$43),4,IF(AND(S5&gt;=$J$43,S5&lt;=$K$43),3,IF(AND(S5&gt;=$L$43,S5&lt;=$M$43),2,1))))),"")</f>
        <v/>
      </c>
      <c r="V5" s="4" t="str">
        <f>IF(S5 = "","",IF(OR($S5=$F$43,$S5=$H$43,$S5=$J$43,$S5=$L$43,$S5=$N$43),"-"," "))</f>
        <v/>
      </c>
      <c r="W5" s="1"/>
      <c r="X5" s="1"/>
      <c r="Y5" s="1"/>
      <c r="Z5" s="1"/>
      <c r="AB5" s="103"/>
    </row>
    <row r="6" spans="1:28" x14ac:dyDescent="0.25">
      <c r="A6">
        <v>2</v>
      </c>
      <c r="B6" s="100" t="str">
        <f>IF(ISBLANK(Gesamt!B7),"",Gesamt!B7)</f>
        <v/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14" t="str">
        <f t="shared" ref="S6:S38" si="0">IF(ISBLANK(C6),"",SUM(C6:R6))</f>
        <v/>
      </c>
      <c r="T6" s="4" t="str">
        <f t="shared" ref="T6:T38" si="1">IF(S6 = "","",IF(OR($S6=$E$43,$S6=$G$43,$S6=$I$43,$S6=$K$43,$S6=$M$43),"+"," "))</f>
        <v/>
      </c>
      <c r="U6" s="13" t="str">
        <f t="shared" ref="U6:U38" si="2">IF(ISNUMBER(S6),IF(AND(S6&gt;=$D$43,S6&lt;=$E$43),6,IF(AND(S6&gt;=$F$43,S6&lt;=$G$43),5,IF(AND(S6&gt;=$H$43,S6&lt;=$I$43),4,IF(AND(S6&gt;=$J$43,S6&lt;=$K$43),3,IF(AND(S6&gt;=$L$43,S6&lt;=$M$43),2,1))))),"")</f>
        <v/>
      </c>
      <c r="V6" s="4" t="str">
        <f t="shared" ref="V6:V38" si="3">IF(S6 = "","",IF(OR($S6=$F$43,$S6=$H$43,$S6=$J$43,$S6=$L$43,$S6=$N$43),"-"," "))</f>
        <v/>
      </c>
      <c r="W6" s="1"/>
      <c r="X6" s="1"/>
      <c r="Y6" s="1"/>
      <c r="Z6" s="1"/>
    </row>
    <row r="7" spans="1:28" x14ac:dyDescent="0.25">
      <c r="A7">
        <v>3</v>
      </c>
      <c r="B7" s="100" t="str">
        <f>IF(ISBLANK(Gesamt!B8),"",Gesamt!B8)</f>
        <v/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14" t="str">
        <f t="shared" si="0"/>
        <v/>
      </c>
      <c r="T7" s="4" t="str">
        <f t="shared" si="1"/>
        <v/>
      </c>
      <c r="U7" s="13" t="str">
        <f t="shared" si="2"/>
        <v/>
      </c>
      <c r="V7" s="4" t="str">
        <f t="shared" si="3"/>
        <v/>
      </c>
      <c r="W7" s="1"/>
      <c r="X7" s="1"/>
      <c r="Y7" s="1"/>
      <c r="Z7" s="1"/>
    </row>
    <row r="8" spans="1:28" x14ac:dyDescent="0.25">
      <c r="A8">
        <v>4</v>
      </c>
      <c r="B8" s="100" t="str">
        <f>IF(ISBLANK(Gesamt!B9),"",Gesamt!B9)</f>
        <v/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14" t="str">
        <f t="shared" si="0"/>
        <v/>
      </c>
      <c r="T8" s="4" t="str">
        <f t="shared" si="1"/>
        <v/>
      </c>
      <c r="U8" s="13" t="str">
        <f t="shared" si="2"/>
        <v/>
      </c>
      <c r="V8" s="4" t="str">
        <f t="shared" si="3"/>
        <v/>
      </c>
      <c r="W8" s="1"/>
      <c r="X8" s="1"/>
      <c r="Y8" s="1"/>
      <c r="Z8" s="1"/>
    </row>
    <row r="9" spans="1:28" ht="12" customHeight="1" x14ac:dyDescent="0.25">
      <c r="A9" s="85">
        <v>5</v>
      </c>
      <c r="B9" s="101" t="str">
        <f>IF(ISBLANK(Gesamt!B10),"",Gesamt!B10)</f>
        <v/>
      </c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7" t="str">
        <f t="shared" si="0"/>
        <v/>
      </c>
      <c r="T9" s="98" t="str">
        <f t="shared" si="1"/>
        <v/>
      </c>
      <c r="U9" s="99" t="str">
        <f t="shared" si="2"/>
        <v/>
      </c>
      <c r="V9" s="98" t="str">
        <f t="shared" si="3"/>
        <v/>
      </c>
      <c r="W9" s="1"/>
      <c r="X9" s="1"/>
      <c r="Y9" s="1"/>
      <c r="Z9" s="1"/>
    </row>
    <row r="10" spans="1:28" x14ac:dyDescent="0.25">
      <c r="A10">
        <v>6</v>
      </c>
      <c r="B10" s="100" t="str">
        <f>IF(ISBLANK(Gesamt!B11),"",Gesamt!B11)</f>
        <v/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14" t="str">
        <f t="shared" si="0"/>
        <v/>
      </c>
      <c r="T10" s="4" t="str">
        <f t="shared" si="1"/>
        <v/>
      </c>
      <c r="U10" s="13" t="str">
        <f t="shared" si="2"/>
        <v/>
      </c>
      <c r="V10" s="4" t="str">
        <f t="shared" si="3"/>
        <v/>
      </c>
      <c r="W10" s="1"/>
      <c r="X10" s="1"/>
      <c r="Y10" s="1"/>
      <c r="Z10" s="1"/>
    </row>
    <row r="11" spans="1:28" x14ac:dyDescent="0.25">
      <c r="A11">
        <v>7</v>
      </c>
      <c r="B11" s="100" t="str">
        <f>IF(ISBLANK(Gesamt!B12),"",Gesamt!B12)</f>
        <v/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14" t="str">
        <f t="shared" si="0"/>
        <v/>
      </c>
      <c r="T11" s="4" t="str">
        <f t="shared" si="1"/>
        <v/>
      </c>
      <c r="U11" s="13" t="str">
        <f t="shared" si="2"/>
        <v/>
      </c>
      <c r="V11" s="4" t="str">
        <f t="shared" si="3"/>
        <v/>
      </c>
      <c r="W11" s="1"/>
      <c r="X11" s="1"/>
      <c r="Y11" s="1"/>
      <c r="Z11" s="1"/>
    </row>
    <row r="12" spans="1:28" x14ac:dyDescent="0.25">
      <c r="A12">
        <v>8</v>
      </c>
      <c r="B12" s="100" t="str">
        <f>IF(ISBLANK(Gesamt!B13),"",Gesamt!B13)</f>
        <v/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14" t="str">
        <f t="shared" si="0"/>
        <v/>
      </c>
      <c r="T12" s="4" t="str">
        <f t="shared" si="1"/>
        <v/>
      </c>
      <c r="U12" s="13" t="str">
        <f t="shared" si="2"/>
        <v/>
      </c>
      <c r="V12" s="4" t="str">
        <f t="shared" si="3"/>
        <v/>
      </c>
      <c r="W12" s="1"/>
      <c r="X12" s="1"/>
      <c r="Y12" s="1"/>
      <c r="Z12" s="1"/>
    </row>
    <row r="13" spans="1:28" x14ac:dyDescent="0.25">
      <c r="A13">
        <v>9</v>
      </c>
      <c r="B13" s="100" t="str">
        <f>IF(ISBLANK(Gesamt!B14),"",Gesamt!B14)</f>
        <v/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14" t="str">
        <f t="shared" si="0"/>
        <v/>
      </c>
      <c r="T13" s="4" t="str">
        <f t="shared" si="1"/>
        <v/>
      </c>
      <c r="U13" s="13" t="str">
        <f t="shared" si="2"/>
        <v/>
      </c>
      <c r="V13" s="4" t="str">
        <f t="shared" si="3"/>
        <v/>
      </c>
      <c r="W13" s="1"/>
      <c r="X13" s="1"/>
      <c r="Y13" s="1"/>
      <c r="Z13" s="1"/>
    </row>
    <row r="14" spans="1:28" x14ac:dyDescent="0.25">
      <c r="A14" s="85">
        <v>10</v>
      </c>
      <c r="B14" s="101" t="str">
        <f>IF(ISBLANK(Gesamt!B15),"",Gesamt!B15)</f>
        <v/>
      </c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7" t="str">
        <f t="shared" si="0"/>
        <v/>
      </c>
      <c r="T14" s="98" t="str">
        <f t="shared" si="1"/>
        <v/>
      </c>
      <c r="U14" s="99" t="str">
        <f t="shared" si="2"/>
        <v/>
      </c>
      <c r="V14" s="98" t="str">
        <f t="shared" si="3"/>
        <v/>
      </c>
      <c r="W14" s="1"/>
      <c r="X14" s="1"/>
      <c r="Y14" s="1"/>
      <c r="Z14" s="1"/>
    </row>
    <row r="15" spans="1:28" x14ac:dyDescent="0.25">
      <c r="A15">
        <v>11</v>
      </c>
      <c r="B15" s="100" t="str">
        <f>IF(ISBLANK(Gesamt!B16),"",Gesamt!B16)</f>
        <v/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14" t="str">
        <f t="shared" si="0"/>
        <v/>
      </c>
      <c r="T15" s="4" t="str">
        <f t="shared" si="1"/>
        <v/>
      </c>
      <c r="U15" s="13" t="str">
        <f t="shared" si="2"/>
        <v/>
      </c>
      <c r="V15" s="4" t="str">
        <f t="shared" si="3"/>
        <v/>
      </c>
      <c r="W15" s="1"/>
      <c r="X15" s="1"/>
      <c r="Y15" s="1"/>
      <c r="Z15" s="1"/>
    </row>
    <row r="16" spans="1:28" x14ac:dyDescent="0.25">
      <c r="A16">
        <v>12</v>
      </c>
      <c r="B16" s="100" t="str">
        <f>IF(ISBLANK(Gesamt!B17),"",Gesamt!B17)</f>
        <v/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14" t="str">
        <f t="shared" si="0"/>
        <v/>
      </c>
      <c r="T16" s="4" t="str">
        <f t="shared" si="1"/>
        <v/>
      </c>
      <c r="U16" s="13" t="str">
        <f t="shared" si="2"/>
        <v/>
      </c>
      <c r="V16" s="4" t="str">
        <f t="shared" si="3"/>
        <v/>
      </c>
      <c r="W16" s="1"/>
      <c r="X16" s="1"/>
      <c r="Y16" s="1"/>
      <c r="Z16" s="1"/>
    </row>
    <row r="17" spans="1:26" x14ac:dyDescent="0.25">
      <c r="A17">
        <v>13</v>
      </c>
      <c r="B17" s="100" t="str">
        <f>IF(ISBLANK(Gesamt!B18),"",Gesamt!B18)</f>
        <v/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14" t="str">
        <f t="shared" si="0"/>
        <v/>
      </c>
      <c r="T17" s="4" t="str">
        <f t="shared" si="1"/>
        <v/>
      </c>
      <c r="U17" s="13" t="str">
        <f t="shared" si="2"/>
        <v/>
      </c>
      <c r="V17" s="4" t="str">
        <f t="shared" si="3"/>
        <v/>
      </c>
      <c r="W17" s="1"/>
      <c r="X17" s="1"/>
      <c r="Y17" s="1"/>
      <c r="Z17" s="1"/>
    </row>
    <row r="18" spans="1:26" x14ac:dyDescent="0.25">
      <c r="A18">
        <v>14</v>
      </c>
      <c r="B18" s="100" t="str">
        <f>IF(ISBLANK(Gesamt!B19),"",Gesamt!B19)</f>
        <v/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14" t="str">
        <f t="shared" si="0"/>
        <v/>
      </c>
      <c r="T18" s="4" t="str">
        <f t="shared" si="1"/>
        <v/>
      </c>
      <c r="U18" s="13" t="str">
        <f t="shared" si="2"/>
        <v/>
      </c>
      <c r="V18" s="4" t="str">
        <f t="shared" si="3"/>
        <v/>
      </c>
      <c r="W18" s="1"/>
      <c r="X18" s="1"/>
      <c r="Y18" s="1"/>
      <c r="Z18" s="1"/>
    </row>
    <row r="19" spans="1:26" x14ac:dyDescent="0.25">
      <c r="A19" s="85">
        <v>15</v>
      </c>
      <c r="B19" s="101" t="str">
        <f>IF(ISBLANK(Gesamt!B20),"",Gesamt!B20)</f>
        <v/>
      </c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7" t="str">
        <f t="shared" si="0"/>
        <v/>
      </c>
      <c r="T19" s="98" t="str">
        <f t="shared" si="1"/>
        <v/>
      </c>
      <c r="U19" s="99" t="str">
        <f t="shared" si="2"/>
        <v/>
      </c>
      <c r="V19" s="98" t="str">
        <f t="shared" si="3"/>
        <v/>
      </c>
      <c r="W19" s="1"/>
      <c r="X19" s="1"/>
      <c r="Y19" s="1"/>
      <c r="Z19" s="1"/>
    </row>
    <row r="20" spans="1:26" x14ac:dyDescent="0.25">
      <c r="A20">
        <v>16</v>
      </c>
      <c r="B20" s="100" t="str">
        <f>IF(ISBLANK(Gesamt!B21),"",Gesamt!B21)</f>
        <v/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14"/>
      <c r="T20" s="4" t="str">
        <f t="shared" si="1"/>
        <v/>
      </c>
      <c r="U20" s="13" t="str">
        <f t="shared" si="2"/>
        <v/>
      </c>
      <c r="V20" s="4" t="str">
        <f t="shared" si="3"/>
        <v/>
      </c>
      <c r="W20" s="1"/>
      <c r="X20" s="1"/>
      <c r="Y20" s="1"/>
      <c r="Z20" s="1"/>
    </row>
    <row r="21" spans="1:26" x14ac:dyDescent="0.25">
      <c r="A21">
        <v>17</v>
      </c>
      <c r="B21" s="100" t="str">
        <f>IF(ISBLANK(Gesamt!B22),"",Gesamt!B22)</f>
        <v/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14" t="str">
        <f t="shared" si="0"/>
        <v/>
      </c>
      <c r="T21" s="4" t="str">
        <f t="shared" si="1"/>
        <v/>
      </c>
      <c r="U21" s="13" t="str">
        <f t="shared" si="2"/>
        <v/>
      </c>
      <c r="V21" s="4" t="str">
        <f t="shared" si="3"/>
        <v/>
      </c>
      <c r="W21" s="1"/>
      <c r="X21" s="1"/>
      <c r="Y21" s="1"/>
      <c r="Z21" s="1"/>
    </row>
    <row r="22" spans="1:26" ht="14" customHeight="1" x14ac:dyDescent="0.25">
      <c r="A22">
        <v>18</v>
      </c>
      <c r="B22" s="100" t="str">
        <f>IF(ISBLANK(Gesamt!B23),"",Gesamt!B23)</f>
        <v/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14" t="str">
        <f t="shared" si="0"/>
        <v/>
      </c>
      <c r="T22" s="4" t="str">
        <f t="shared" si="1"/>
        <v/>
      </c>
      <c r="U22" s="13" t="str">
        <f t="shared" si="2"/>
        <v/>
      </c>
      <c r="V22" s="4" t="str">
        <f t="shared" si="3"/>
        <v/>
      </c>
      <c r="W22" s="1"/>
      <c r="X22" s="1"/>
      <c r="Y22" s="1"/>
      <c r="Z22" s="1"/>
    </row>
    <row r="23" spans="1:26" x14ac:dyDescent="0.25">
      <c r="A23">
        <v>19</v>
      </c>
      <c r="B23" s="100" t="str">
        <f>IF(ISBLANK(Gesamt!B24),"",Gesamt!B24)</f>
        <v/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14" t="str">
        <f t="shared" si="0"/>
        <v/>
      </c>
      <c r="T23" s="4" t="str">
        <f t="shared" si="1"/>
        <v/>
      </c>
      <c r="U23" s="13" t="str">
        <f t="shared" si="2"/>
        <v/>
      </c>
      <c r="V23" s="4" t="str">
        <f t="shared" si="3"/>
        <v/>
      </c>
      <c r="W23" s="1"/>
      <c r="X23" s="1"/>
      <c r="Y23" s="1"/>
      <c r="Z23" s="1"/>
    </row>
    <row r="24" spans="1:26" x14ac:dyDescent="0.25">
      <c r="A24" s="85">
        <v>20</v>
      </c>
      <c r="B24" s="101" t="str">
        <f>IF(ISBLANK(Gesamt!B25),"",Gesamt!B25)</f>
        <v/>
      </c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7" t="str">
        <f t="shared" si="0"/>
        <v/>
      </c>
      <c r="T24" s="98" t="str">
        <f t="shared" si="1"/>
        <v/>
      </c>
      <c r="U24" s="99" t="str">
        <f t="shared" si="2"/>
        <v/>
      </c>
      <c r="V24" s="98" t="str">
        <f t="shared" si="3"/>
        <v/>
      </c>
      <c r="W24" s="1"/>
      <c r="X24" s="1"/>
      <c r="Y24" s="1"/>
      <c r="Z24" s="1"/>
    </row>
    <row r="25" spans="1:26" x14ac:dyDescent="0.25">
      <c r="A25">
        <v>21</v>
      </c>
      <c r="B25" s="100" t="str">
        <f>IF(ISBLANK(Gesamt!B26),"",Gesamt!B26)</f>
        <v/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14" t="str">
        <f t="shared" si="0"/>
        <v/>
      </c>
      <c r="T25" s="4" t="str">
        <f t="shared" si="1"/>
        <v/>
      </c>
      <c r="U25" s="13" t="str">
        <f t="shared" si="2"/>
        <v/>
      </c>
      <c r="V25" s="4" t="str">
        <f t="shared" si="3"/>
        <v/>
      </c>
      <c r="W25" s="1"/>
      <c r="X25" s="1"/>
      <c r="Y25" s="1"/>
      <c r="Z25" s="1"/>
    </row>
    <row r="26" spans="1:26" x14ac:dyDescent="0.25">
      <c r="A26">
        <v>22</v>
      </c>
      <c r="B26" s="100" t="str">
        <f>IF(ISBLANK(Gesamt!B27),"",Gesamt!B27)</f>
        <v/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14" t="str">
        <f t="shared" si="0"/>
        <v/>
      </c>
      <c r="T26" s="4" t="str">
        <f t="shared" si="1"/>
        <v/>
      </c>
      <c r="U26" s="13" t="str">
        <f t="shared" si="2"/>
        <v/>
      </c>
      <c r="V26" s="4" t="str">
        <f t="shared" si="3"/>
        <v/>
      </c>
      <c r="W26" s="1"/>
      <c r="X26" s="1"/>
      <c r="Y26" s="1"/>
      <c r="Z26" s="1"/>
    </row>
    <row r="27" spans="1:26" ht="15.5" customHeight="1" x14ac:dyDescent="0.25">
      <c r="A27">
        <v>23</v>
      </c>
      <c r="B27" s="100" t="str">
        <f>IF(ISBLANK(Gesamt!B28),"",Gesamt!B28)</f>
        <v/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14" t="str">
        <f t="shared" si="0"/>
        <v/>
      </c>
      <c r="T27" s="4" t="str">
        <f t="shared" si="1"/>
        <v/>
      </c>
      <c r="U27" s="13" t="str">
        <f t="shared" si="2"/>
        <v/>
      </c>
      <c r="V27" s="4" t="str">
        <f t="shared" si="3"/>
        <v/>
      </c>
      <c r="W27" s="1"/>
      <c r="X27" s="1"/>
      <c r="Y27" s="1"/>
      <c r="Z27" s="1"/>
    </row>
    <row r="28" spans="1:26" x14ac:dyDescent="0.25">
      <c r="A28">
        <v>24</v>
      </c>
      <c r="B28" s="100" t="str">
        <f>IF(ISBLANK(Gesamt!B29),"",Gesamt!B29)</f>
        <v/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14" t="str">
        <f t="shared" si="0"/>
        <v/>
      </c>
      <c r="T28" s="4" t="str">
        <f t="shared" si="1"/>
        <v/>
      </c>
      <c r="U28" s="13" t="str">
        <f t="shared" si="2"/>
        <v/>
      </c>
      <c r="V28" s="4" t="str">
        <f t="shared" si="3"/>
        <v/>
      </c>
      <c r="W28" s="1"/>
      <c r="X28" s="1"/>
      <c r="Y28" s="1"/>
      <c r="Z28" s="1"/>
    </row>
    <row r="29" spans="1:26" x14ac:dyDescent="0.25">
      <c r="A29" s="85">
        <v>25</v>
      </c>
      <c r="B29" s="101" t="str">
        <f>IF(ISBLANK(Gesamt!B30),"",Gesamt!B30)</f>
        <v/>
      </c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7" t="str">
        <f t="shared" si="0"/>
        <v/>
      </c>
      <c r="T29" s="98" t="str">
        <f t="shared" si="1"/>
        <v/>
      </c>
      <c r="U29" s="99" t="str">
        <f t="shared" si="2"/>
        <v/>
      </c>
      <c r="V29" s="98" t="str">
        <f t="shared" si="3"/>
        <v/>
      </c>
      <c r="W29" s="1"/>
      <c r="X29" s="1"/>
      <c r="Y29" s="1"/>
      <c r="Z29" s="1"/>
    </row>
    <row r="30" spans="1:26" x14ac:dyDescent="0.25">
      <c r="A30">
        <v>26</v>
      </c>
      <c r="B30" s="100" t="str">
        <f>IF(ISBLANK(Gesamt!B31),"",Gesamt!B31)</f>
        <v/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14" t="str">
        <f t="shared" si="0"/>
        <v/>
      </c>
      <c r="T30" s="4" t="str">
        <f t="shared" si="1"/>
        <v/>
      </c>
      <c r="U30" s="13" t="str">
        <f t="shared" si="2"/>
        <v/>
      </c>
      <c r="V30" s="4" t="str">
        <f t="shared" si="3"/>
        <v/>
      </c>
      <c r="W30" s="1"/>
      <c r="X30" s="1"/>
      <c r="Y30" s="1"/>
      <c r="Z30" s="1"/>
    </row>
    <row r="31" spans="1:26" ht="14" customHeight="1" x14ac:dyDescent="0.25">
      <c r="A31">
        <v>27</v>
      </c>
      <c r="B31" s="100" t="str">
        <f>IF(ISBLANK(Gesamt!B32),"",Gesamt!B32)</f>
        <v/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14" t="str">
        <f t="shared" si="0"/>
        <v/>
      </c>
      <c r="T31" s="4" t="str">
        <f t="shared" si="1"/>
        <v/>
      </c>
      <c r="U31" s="13" t="str">
        <f t="shared" si="2"/>
        <v/>
      </c>
      <c r="V31" s="4" t="str">
        <f t="shared" si="3"/>
        <v/>
      </c>
      <c r="W31" s="1"/>
      <c r="X31" s="1"/>
      <c r="Y31" s="1"/>
      <c r="Z31" s="1"/>
    </row>
    <row r="32" spans="1:26" x14ac:dyDescent="0.25">
      <c r="A32">
        <v>28</v>
      </c>
      <c r="B32" s="100" t="str">
        <f>IF(ISBLANK(Gesamt!B33),"",Gesamt!B33)</f>
        <v/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14" t="str">
        <f t="shared" si="0"/>
        <v/>
      </c>
      <c r="T32" s="4" t="str">
        <f t="shared" si="1"/>
        <v/>
      </c>
      <c r="U32" s="13" t="str">
        <f t="shared" si="2"/>
        <v/>
      </c>
      <c r="V32" s="4" t="str">
        <f t="shared" si="3"/>
        <v/>
      </c>
      <c r="W32" s="1"/>
      <c r="X32" s="1"/>
      <c r="Y32" s="1"/>
      <c r="Z32" s="1"/>
    </row>
    <row r="33" spans="1:27" x14ac:dyDescent="0.25">
      <c r="A33">
        <v>29</v>
      </c>
      <c r="B33" s="100" t="str">
        <f>IF(ISBLANK(Gesamt!B34),"",Gesamt!B34)</f>
        <v/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14" t="str">
        <f t="shared" si="0"/>
        <v/>
      </c>
      <c r="T33" s="4" t="str">
        <f t="shared" si="1"/>
        <v/>
      </c>
      <c r="U33" s="13" t="str">
        <f t="shared" si="2"/>
        <v/>
      </c>
      <c r="V33" s="4" t="str">
        <f t="shared" si="3"/>
        <v/>
      </c>
      <c r="W33" s="1"/>
      <c r="X33" s="1"/>
      <c r="Y33" s="1"/>
      <c r="Z33" s="1"/>
    </row>
    <row r="34" spans="1:27" x14ac:dyDescent="0.25">
      <c r="A34" s="85">
        <v>30</v>
      </c>
      <c r="B34" s="101" t="str">
        <f>IF(ISBLANK(Gesamt!B35),"",Gesamt!B35)</f>
        <v/>
      </c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7" t="str">
        <f t="shared" si="0"/>
        <v/>
      </c>
      <c r="T34" s="98" t="str">
        <f t="shared" si="1"/>
        <v/>
      </c>
      <c r="U34" s="99" t="str">
        <f t="shared" si="2"/>
        <v/>
      </c>
      <c r="V34" s="98" t="str">
        <f t="shared" si="3"/>
        <v/>
      </c>
      <c r="W34" s="1"/>
      <c r="X34" s="1"/>
      <c r="Y34" s="1"/>
      <c r="Z34" s="1"/>
    </row>
    <row r="35" spans="1:27" x14ac:dyDescent="0.25">
      <c r="A35">
        <v>31</v>
      </c>
      <c r="B35" s="100" t="str">
        <f>IF(ISBLANK(Gesamt!B36),"",Gesamt!B36)</f>
        <v/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14" t="str">
        <f t="shared" si="0"/>
        <v/>
      </c>
      <c r="T35" s="4" t="str">
        <f t="shared" si="1"/>
        <v/>
      </c>
      <c r="U35" s="13" t="str">
        <f t="shared" si="2"/>
        <v/>
      </c>
      <c r="V35" s="4" t="str">
        <f t="shared" si="3"/>
        <v/>
      </c>
      <c r="W35" s="1"/>
      <c r="X35" s="1"/>
      <c r="Y35" s="1"/>
      <c r="Z35" s="1"/>
    </row>
    <row r="36" spans="1:27" x14ac:dyDescent="0.25">
      <c r="A36">
        <v>32</v>
      </c>
      <c r="B36" s="100" t="str">
        <f>IF(ISBLANK(Gesamt!B37),"",Gesamt!B37)</f>
        <v/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14" t="str">
        <f t="shared" si="0"/>
        <v/>
      </c>
      <c r="T36" s="4" t="str">
        <f t="shared" si="1"/>
        <v/>
      </c>
      <c r="U36" s="13" t="str">
        <f t="shared" si="2"/>
        <v/>
      </c>
      <c r="V36" s="4" t="str">
        <f t="shared" si="3"/>
        <v/>
      </c>
      <c r="W36" s="1"/>
      <c r="X36" s="1"/>
      <c r="Y36" s="1"/>
      <c r="Z36" s="1"/>
    </row>
    <row r="37" spans="1:27" x14ac:dyDescent="0.25">
      <c r="A37">
        <v>33</v>
      </c>
      <c r="B37" s="100" t="str">
        <f>IF(ISBLANK(Gesamt!B38),"",Gesamt!B38)</f>
        <v/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14" t="str">
        <f t="shared" si="0"/>
        <v/>
      </c>
      <c r="T37" s="4" t="str">
        <f t="shared" si="1"/>
        <v/>
      </c>
      <c r="U37" s="13" t="str">
        <f t="shared" si="2"/>
        <v/>
      </c>
      <c r="V37" s="4" t="str">
        <f t="shared" si="3"/>
        <v/>
      </c>
      <c r="W37" s="1"/>
      <c r="X37" s="1"/>
      <c r="Y37" s="1"/>
      <c r="Z37" s="1"/>
    </row>
    <row r="38" spans="1:27" ht="5" customHeight="1" thickBot="1" x14ac:dyDescent="0.3">
      <c r="A38" s="15">
        <v>34</v>
      </c>
      <c r="B38" s="102" t="str">
        <f>IF(ISBLANK(Gesamt!B39),"",Gesamt!B39)</f>
        <v/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17" t="str">
        <f t="shared" si="0"/>
        <v/>
      </c>
      <c r="T38" s="18" t="str">
        <f t="shared" si="1"/>
        <v/>
      </c>
      <c r="U38" s="16" t="str">
        <f t="shared" si="2"/>
        <v/>
      </c>
      <c r="V38" s="18" t="str">
        <f t="shared" si="3"/>
        <v/>
      </c>
      <c r="W38" s="1"/>
      <c r="X38" s="1"/>
      <c r="Y38" s="1"/>
      <c r="Z38" s="1"/>
    </row>
    <row r="39" spans="1:27" x14ac:dyDescent="0.25">
      <c r="B39" s="93" t="s">
        <v>18</v>
      </c>
      <c r="C39" s="92" t="str">
        <f>IF(ISBLANK(C4),"",AVERAGE(C5:C38))</f>
        <v/>
      </c>
      <c r="D39" s="92" t="str">
        <f t="shared" ref="D39:R39" si="4">IF(ISBLANK(D4),"",AVERAGE(D5:D38))</f>
        <v/>
      </c>
      <c r="E39" s="92" t="str">
        <f t="shared" si="4"/>
        <v/>
      </c>
      <c r="F39" s="92" t="str">
        <f t="shared" si="4"/>
        <v/>
      </c>
      <c r="G39" s="92" t="str">
        <f t="shared" si="4"/>
        <v/>
      </c>
      <c r="H39" s="92" t="str">
        <f t="shared" si="4"/>
        <v/>
      </c>
      <c r="I39" s="92" t="str">
        <f t="shared" si="4"/>
        <v/>
      </c>
      <c r="J39" s="92" t="str">
        <f t="shared" si="4"/>
        <v/>
      </c>
      <c r="K39" s="92" t="str">
        <f t="shared" si="4"/>
        <v/>
      </c>
      <c r="L39" s="92" t="str">
        <f t="shared" si="4"/>
        <v/>
      </c>
      <c r="M39" s="92" t="str">
        <f t="shared" si="4"/>
        <v/>
      </c>
      <c r="N39" s="92" t="str">
        <f t="shared" si="4"/>
        <v/>
      </c>
      <c r="O39" s="92" t="str">
        <f t="shared" si="4"/>
        <v/>
      </c>
      <c r="P39" s="92" t="str">
        <f t="shared" si="4"/>
        <v/>
      </c>
      <c r="Q39" s="92" t="str">
        <f t="shared" si="4"/>
        <v/>
      </c>
      <c r="R39" s="92" t="str">
        <f t="shared" si="4"/>
        <v/>
      </c>
      <c r="S39" s="104" t="str">
        <f>IF(ISNUMBER(S5),AVERAGE(S5:S38),"")</f>
        <v/>
      </c>
      <c r="T39" s="130" t="str">
        <f>IF(COUNT(U5:U38) &gt; 0,AVERAGE(U5:U38),"")</f>
        <v/>
      </c>
      <c r="U39" s="131" t="str">
        <f t="shared" ref="U39:V39" si="5">IF(ISNUMBER(U4),AVERAGE(U5:U38),"")</f>
        <v/>
      </c>
      <c r="V39" s="131" t="str">
        <f t="shared" si="5"/>
        <v/>
      </c>
      <c r="W39" s="1"/>
      <c r="X39" s="1"/>
      <c r="Y39" s="1"/>
      <c r="Z39" s="1"/>
    </row>
    <row r="41" spans="1:27" ht="20" x14ac:dyDescent="0.4">
      <c r="B41" s="6" t="s">
        <v>3</v>
      </c>
      <c r="C41" s="6"/>
      <c r="D41" s="6"/>
      <c r="E41" s="6"/>
      <c r="F41" s="6"/>
      <c r="G41" s="6"/>
      <c r="Q41" s="129" t="s">
        <v>17</v>
      </c>
      <c r="R41" s="129"/>
      <c r="S41" s="137"/>
      <c r="T41" s="137"/>
      <c r="U41" s="137"/>
      <c r="V41" s="137"/>
      <c r="W41" s="31"/>
      <c r="X41" s="32"/>
      <c r="Y41" s="32"/>
      <c r="Z41" s="12"/>
      <c r="AA41" s="12"/>
    </row>
    <row r="42" spans="1:27" ht="13" thickBot="1" x14ac:dyDescent="0.3">
      <c r="B42" s="7" t="s">
        <v>1</v>
      </c>
      <c r="C42" s="7"/>
      <c r="D42" s="140">
        <v>6</v>
      </c>
      <c r="E42" s="135"/>
      <c r="F42" s="134">
        <v>5</v>
      </c>
      <c r="G42" s="135"/>
      <c r="H42" s="134">
        <v>4</v>
      </c>
      <c r="I42" s="135"/>
      <c r="J42" s="134">
        <v>3</v>
      </c>
      <c r="K42" s="135"/>
      <c r="L42" s="134">
        <v>2</v>
      </c>
      <c r="M42" s="135"/>
      <c r="N42" s="134">
        <v>1</v>
      </c>
      <c r="O42" s="140"/>
      <c r="R42" t="s">
        <v>21</v>
      </c>
      <c r="S42" s="30"/>
      <c r="W42" s="129"/>
      <c r="X42" s="129"/>
      <c r="Y42" s="129"/>
      <c r="Z42"/>
    </row>
    <row r="43" spans="1:27" ht="13" thickBot="1" x14ac:dyDescent="0.3">
      <c r="B43" s="7" t="s">
        <v>4</v>
      </c>
      <c r="C43" s="7"/>
      <c r="D43" s="45">
        <v>0</v>
      </c>
      <c r="E43" s="46"/>
      <c r="F43" s="51">
        <f>E43+0.5</f>
        <v>0.5</v>
      </c>
      <c r="G43" s="46"/>
      <c r="H43" s="51">
        <f>G43+0.5</f>
        <v>0.5</v>
      </c>
      <c r="I43" s="46"/>
      <c r="J43" s="51">
        <f>I43+0.5</f>
        <v>0.5</v>
      </c>
      <c r="K43" s="46"/>
      <c r="L43" s="51">
        <f>K43+0.5</f>
        <v>0.5</v>
      </c>
      <c r="M43" s="46"/>
      <c r="N43" s="47">
        <f>M43+0.5</f>
        <v>0.5</v>
      </c>
      <c r="O43" s="48">
        <f>S4</f>
        <v>0</v>
      </c>
      <c r="R43" t="s">
        <v>22</v>
      </c>
      <c r="S43" s="30"/>
    </row>
    <row r="44" spans="1:27" ht="13" thickBot="1" x14ac:dyDescent="0.3">
      <c r="B44" s="7" t="s">
        <v>5</v>
      </c>
      <c r="C44" s="7"/>
      <c r="D44" s="141">
        <f>COUNTIF(U5:U38,6)</f>
        <v>0</v>
      </c>
      <c r="E44" s="139"/>
      <c r="F44" s="138">
        <f>COUNTIF(U5:U38,5)</f>
        <v>0</v>
      </c>
      <c r="G44" s="139"/>
      <c r="H44" s="138">
        <f>COUNTIF(U5:U38,4)</f>
        <v>0</v>
      </c>
      <c r="I44" s="139"/>
      <c r="J44" s="138">
        <f>COUNTIF(U5:U38,3)</f>
        <v>0</v>
      </c>
      <c r="K44" s="139"/>
      <c r="L44" s="138">
        <f>COUNTIF(U5:U38,2)</f>
        <v>0</v>
      </c>
      <c r="M44" s="139"/>
      <c r="N44" s="138">
        <f>COUNTIF(U5:U38,1)</f>
        <v>0</v>
      </c>
      <c r="O44" s="141"/>
    </row>
    <row r="45" spans="1:27" x14ac:dyDescent="0.25">
      <c r="D45" s="142" t="str">
        <f>IF(U47 = 0,"",(D44+F44)/U47)</f>
        <v/>
      </c>
      <c r="E45" s="142"/>
      <c r="F45" s="142"/>
      <c r="G45" s="142"/>
    </row>
    <row r="46" spans="1:27" ht="6" customHeight="1" x14ac:dyDescent="0.25"/>
    <row r="47" spans="1:27" ht="14" x14ac:dyDescent="0.3">
      <c r="B47" s="7" t="s">
        <v>7</v>
      </c>
      <c r="C47" s="7"/>
      <c r="D47" s="7"/>
      <c r="E47" s="9">
        <v>19</v>
      </c>
      <c r="F47" s="9"/>
      <c r="G47" s="9">
        <v>44</v>
      </c>
      <c r="H47" s="9"/>
      <c r="I47" s="9">
        <v>60</v>
      </c>
      <c r="J47" s="9"/>
      <c r="K47" s="9">
        <v>76</v>
      </c>
      <c r="L47" s="9"/>
      <c r="M47" s="9">
        <v>92</v>
      </c>
      <c r="R47" s="132" t="s">
        <v>19</v>
      </c>
      <c r="S47" s="132"/>
      <c r="T47" s="132"/>
      <c r="U47" s="127">
        <f>$D$44+$F$44+$H$44+$J$44+$L$44+$N$44</f>
        <v>0</v>
      </c>
      <c r="V47" s="127"/>
    </row>
    <row r="48" spans="1:27" x14ac:dyDescent="0.25">
      <c r="E48" s="4">
        <f>O43*E47/100</f>
        <v>0</v>
      </c>
      <c r="F48"/>
      <c r="G48" s="4">
        <f>O43*G47/100</f>
        <v>0</v>
      </c>
      <c r="I48" s="4">
        <f>O43*I47/100</f>
        <v>0</v>
      </c>
      <c r="K48" s="4">
        <f>O43*K47/100</f>
        <v>0</v>
      </c>
      <c r="M48" s="4">
        <f>O43*M47/100</f>
        <v>0</v>
      </c>
      <c r="T48" s="29"/>
      <c r="U48" s="29"/>
      <c r="V48" s="29"/>
    </row>
    <row r="49" spans="1:22" x14ac:dyDescent="0.25">
      <c r="T49" s="29"/>
      <c r="U49" s="29"/>
      <c r="V49" s="29"/>
    </row>
    <row r="50" spans="1:22" ht="15.5" x14ac:dyDescent="0.35">
      <c r="B50" s="24" t="s">
        <v>20</v>
      </c>
      <c r="T50" s="29"/>
      <c r="U50" s="29"/>
      <c r="V50" s="29"/>
    </row>
    <row r="51" spans="1:22" x14ac:dyDescent="0.25">
      <c r="B51" s="23" t="s">
        <v>2</v>
      </c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5" t="s">
        <v>0</v>
      </c>
      <c r="T51" s="133" t="s">
        <v>1</v>
      </c>
      <c r="U51" s="133"/>
      <c r="V51" s="133"/>
    </row>
    <row r="52" spans="1:22" x14ac:dyDescent="0.25">
      <c r="B52" s="25" t="s">
        <v>6</v>
      </c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7">
        <v>0</v>
      </c>
      <c r="T52" s="36"/>
      <c r="U52" s="36"/>
      <c r="V52" s="36"/>
    </row>
    <row r="53" spans="1:22" x14ac:dyDescent="0.25">
      <c r="B53" s="20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9">
        <v>0</v>
      </c>
      <c r="T53" s="38"/>
      <c r="U53" s="40"/>
      <c r="V53" s="38"/>
    </row>
    <row r="54" spans="1:22" x14ac:dyDescent="0.25">
      <c r="A54">
        <v>2</v>
      </c>
      <c r="B54" s="20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9">
        <f>SUM(C54:R54)</f>
        <v>0</v>
      </c>
      <c r="T54" s="38"/>
      <c r="U54" s="40"/>
      <c r="V54" s="38"/>
    </row>
    <row r="55" spans="1:22" x14ac:dyDescent="0.25">
      <c r="A55">
        <v>3</v>
      </c>
      <c r="B55" s="20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9">
        <f>SUM(C55:R55)</f>
        <v>0</v>
      </c>
      <c r="T55" s="38"/>
      <c r="U55" s="40"/>
      <c r="V55" s="38"/>
    </row>
    <row r="56" spans="1:22" ht="13" thickBot="1" x14ac:dyDescent="0.3">
      <c r="A56">
        <v>4</v>
      </c>
      <c r="B56" s="1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2">
        <f>SUM(C56:R56)</f>
        <v>0</v>
      </c>
      <c r="T56" s="41"/>
      <c r="U56" s="43"/>
      <c r="V56" s="41"/>
    </row>
    <row r="57" spans="1:22" x14ac:dyDescent="0.25">
      <c r="B57" s="1" t="s">
        <v>8</v>
      </c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44"/>
      <c r="T57" s="126"/>
      <c r="U57" s="126"/>
      <c r="V57" s="126"/>
    </row>
  </sheetData>
  <dataConsolidate/>
  <mergeCells count="26">
    <mergeCell ref="D45:G45"/>
    <mergeCell ref="D42:E42"/>
    <mergeCell ref="F42:G42"/>
    <mergeCell ref="H42:I42"/>
    <mergeCell ref="D44:E44"/>
    <mergeCell ref="F44:G44"/>
    <mergeCell ref="H44:I44"/>
    <mergeCell ref="J44:K44"/>
    <mergeCell ref="L42:M42"/>
    <mergeCell ref="N42:O42"/>
    <mergeCell ref="Q41:R41"/>
    <mergeCell ref="L44:M44"/>
    <mergeCell ref="N44:O44"/>
    <mergeCell ref="L1:N1"/>
    <mergeCell ref="J42:K42"/>
    <mergeCell ref="T3:V3"/>
    <mergeCell ref="S41:V41"/>
    <mergeCell ref="A1:K1"/>
    <mergeCell ref="T57:V57"/>
    <mergeCell ref="U47:V47"/>
    <mergeCell ref="X3:Z3"/>
    <mergeCell ref="O1:Q1"/>
    <mergeCell ref="W42:Y42"/>
    <mergeCell ref="T39:V39"/>
    <mergeCell ref="R47:T47"/>
    <mergeCell ref="T51:V51"/>
  </mergeCells>
  <phoneticPr fontId="0" type="noConversion"/>
  <printOptions gridLines="1"/>
  <pageMargins left="0.23622047244094491" right="0.23622047244094491" top="0.35433070866141736" bottom="0.35433070866141736" header="0.31496062992125984" footer="0.31496062992125984"/>
  <pageSetup paperSize="9" scale="8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01" r:id="rId4" name="CommandButton1">
          <controlPr defaultSize="0" print="0" autoLine="0" r:id="rId5">
            <anchor moveWithCells="1">
              <from>
                <xdr:col>18</xdr:col>
                <xdr:colOff>0</xdr:colOff>
                <xdr:row>48</xdr:row>
                <xdr:rowOff>31750</xdr:rowOff>
              </from>
              <to>
                <xdr:col>22</xdr:col>
                <xdr:colOff>38100</xdr:colOff>
                <xdr:row>50</xdr:row>
                <xdr:rowOff>38100</xdr:rowOff>
              </to>
            </anchor>
          </controlPr>
        </control>
      </mc:Choice>
      <mc:Fallback>
        <control shapeId="1101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pageSetUpPr fitToPage="1"/>
  </sheetPr>
  <dimension ref="A1:AA57"/>
  <sheetViews>
    <sheetView topLeftCell="A31" workbookViewId="0">
      <selection activeCell="M47" sqref="M47"/>
    </sheetView>
  </sheetViews>
  <sheetFormatPr baseColWidth="10" defaultRowHeight="12.5" x14ac:dyDescent="0.25"/>
  <cols>
    <col min="1" max="1" width="3" customWidth="1"/>
    <col min="2" max="2" width="24.81640625" style="1" customWidth="1"/>
    <col min="3" max="7" width="4.81640625" style="1" customWidth="1"/>
    <col min="8" max="13" width="4.81640625" customWidth="1"/>
    <col min="14" max="14" width="5.54296875" customWidth="1"/>
    <col min="15" max="18" width="4.81640625" customWidth="1"/>
    <col min="19" max="19" width="7" customWidth="1"/>
    <col min="20" max="20" width="1.81640625" customWidth="1"/>
    <col min="21" max="21" width="3.81640625" customWidth="1"/>
    <col min="22" max="22" width="1.54296875" customWidth="1"/>
    <col min="23" max="23" width="2.81640625" customWidth="1"/>
    <col min="24" max="24" width="1.81640625" customWidth="1"/>
    <col min="25" max="25" width="3" style="9" customWidth="1"/>
    <col min="26" max="26" width="1.81640625" style="9" customWidth="1"/>
    <col min="27" max="27" width="11.453125" style="9" customWidth="1"/>
    <col min="28" max="29" width="11.453125" customWidth="1"/>
  </cols>
  <sheetData>
    <row r="1" spans="1:27" ht="20" x14ac:dyDescent="0.4">
      <c r="A1" s="116" t="s">
        <v>28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32" t="str">
        <f>Gesamt!X1</f>
        <v>2017/18</v>
      </c>
      <c r="M1" s="132"/>
      <c r="N1" s="132"/>
      <c r="O1" s="129" t="str">
        <f>Gesamt!AG1</f>
        <v>Klasse 4a</v>
      </c>
      <c r="P1" s="129"/>
      <c r="Q1" s="129"/>
      <c r="S1" s="31"/>
      <c r="W1" s="31"/>
      <c r="X1" s="31"/>
      <c r="Y1" s="31"/>
      <c r="Z1" s="31"/>
      <c r="AA1" s="56"/>
    </row>
    <row r="2" spans="1:27" ht="13.5" customHeight="1" x14ac:dyDescent="0.4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7"/>
      <c r="M2" s="57"/>
      <c r="N2" s="57"/>
      <c r="O2" s="56"/>
      <c r="P2" s="56"/>
      <c r="Q2" s="56"/>
      <c r="S2" s="31"/>
      <c r="W2" s="31"/>
      <c r="X2" s="31"/>
      <c r="Y2" s="31"/>
      <c r="Z2" s="31"/>
      <c r="AA2" s="56"/>
    </row>
    <row r="3" spans="1:27" s="1" customFormat="1" ht="13" thickBot="1" x14ac:dyDescent="0.3">
      <c r="A3" s="2"/>
      <c r="B3" s="94" t="s">
        <v>52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9" t="s">
        <v>0</v>
      </c>
      <c r="T3" s="136" t="s">
        <v>1</v>
      </c>
      <c r="U3" s="136"/>
      <c r="V3" s="136"/>
      <c r="W3" s="7"/>
      <c r="X3" s="128"/>
      <c r="Y3" s="128"/>
      <c r="Z3" s="128"/>
    </row>
    <row r="4" spans="1:27" s="1" customFormat="1" ht="13.5" customHeight="1" x14ac:dyDescent="0.25">
      <c r="A4" s="3"/>
      <c r="B4" s="95" t="s">
        <v>53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27">
        <f>SUM(C4:R4)</f>
        <v>0</v>
      </c>
      <c r="T4" s="5"/>
      <c r="U4" s="26"/>
      <c r="V4" s="26"/>
      <c r="AA4" s="20"/>
    </row>
    <row r="5" spans="1:27" ht="13.5" customHeight="1" x14ac:dyDescent="0.25">
      <c r="A5">
        <v>1</v>
      </c>
      <c r="B5" s="100" t="str">
        <f>IF(ISBLANK(Gesamt!B6),"",Gesamt!B6)</f>
        <v/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21" t="str">
        <f>IF(ISBLANK(C5),"",SUM(C5:R5))</f>
        <v/>
      </c>
      <c r="T5" s="4" t="str">
        <f>IF(S5 = "","",IF(OR($S5=$E$43,$S5=$G$43,$S5=$I$43,$S5=$K$43,$S5=$M$43),"+"," "))</f>
        <v/>
      </c>
      <c r="U5" s="13" t="str">
        <f>IF(ISNUMBER(S5),IF(AND(S5&gt;=$D$43,S5&lt;=$E$43),6,IF(AND(S5&gt;=$F$43,S5&lt;=$G$43),5,IF(AND(S5&gt;=$H$43,S5&lt;=$I$43),4,IF(AND(S5&gt;=$J$43,S5&lt;=$K$43),3,IF(AND(S5&gt;=$L$43,S5&lt;=$M$43),2,1))))),"")</f>
        <v/>
      </c>
      <c r="V5" s="4" t="str">
        <f>IF(S5 = "","",IF(OR($S5=$F$43,$S5=$H$43,$S5=$J$43,$S5=$L$43,$S5=$N$43),"-"," "))</f>
        <v/>
      </c>
      <c r="W5" s="1"/>
      <c r="X5" s="1"/>
      <c r="Y5" s="1"/>
      <c r="Z5" s="1"/>
    </row>
    <row r="6" spans="1:27" ht="13.5" customHeight="1" x14ac:dyDescent="0.25">
      <c r="A6">
        <v>2</v>
      </c>
      <c r="B6" s="100" t="str">
        <f>IF(ISBLANK(Gesamt!B7),"",Gesamt!B7)</f>
        <v/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14" t="str">
        <f t="shared" ref="S6:S38" si="0">IF(ISBLANK(C6),"",SUM(C6:R6))</f>
        <v/>
      </c>
      <c r="T6" s="4" t="str">
        <f t="shared" ref="T6:T38" si="1">IF(S6 = "","",IF(OR($S6=$E$43,$S6=$G$43,$S6=$I$43,$S6=$K$43,$S6=$M$43),"+"," "))</f>
        <v/>
      </c>
      <c r="U6" s="13" t="str">
        <f t="shared" ref="U6:U38" si="2">IF(ISNUMBER(S6),IF(AND(S6&gt;=$D$43,S6&lt;=$E$43),6,IF(AND(S6&gt;=$F$43,S6&lt;=$G$43),5,IF(AND(S6&gt;=$H$43,S6&lt;=$I$43),4,IF(AND(S6&gt;=$J$43,S6&lt;=$K$43),3,IF(AND(S6&gt;=$L$43,S6&lt;=$M$43),2,1))))),"")</f>
        <v/>
      </c>
      <c r="V6" s="4" t="str">
        <f t="shared" ref="V6:V38" si="3">IF(S6 = "","",IF(OR($S6=$F$43,$S6=$H$43,$S6=$J$43,$S6=$L$43,$S6=$N$43),"-"," "))</f>
        <v/>
      </c>
      <c r="W6" s="1"/>
      <c r="X6" s="1"/>
      <c r="Y6" s="1"/>
      <c r="Z6" s="1"/>
    </row>
    <row r="7" spans="1:27" ht="13.5" customHeight="1" x14ac:dyDescent="0.25">
      <c r="A7">
        <v>3</v>
      </c>
      <c r="B7" s="100" t="str">
        <f>IF(ISBLANK(Gesamt!B8),"",Gesamt!B8)</f>
        <v/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14"/>
      <c r="T7" s="4" t="str">
        <f t="shared" si="1"/>
        <v/>
      </c>
      <c r="U7" s="13" t="str">
        <f t="shared" si="2"/>
        <v/>
      </c>
      <c r="V7" s="4" t="str">
        <f t="shared" si="3"/>
        <v/>
      </c>
      <c r="W7" s="1"/>
      <c r="X7" s="1"/>
      <c r="Y7" s="1"/>
      <c r="Z7" s="1"/>
    </row>
    <row r="8" spans="1:27" ht="13.5" customHeight="1" x14ac:dyDescent="0.25">
      <c r="A8">
        <v>4</v>
      </c>
      <c r="B8" s="100" t="str">
        <f>IF(ISBLANK(Gesamt!B9),"",Gesamt!B9)</f>
        <v/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14" t="str">
        <f t="shared" si="0"/>
        <v/>
      </c>
      <c r="T8" s="4" t="str">
        <f t="shared" si="1"/>
        <v/>
      </c>
      <c r="U8" s="13" t="str">
        <f t="shared" si="2"/>
        <v/>
      </c>
      <c r="V8" s="4" t="str">
        <f t="shared" si="3"/>
        <v/>
      </c>
      <c r="W8" s="1"/>
      <c r="X8" s="1"/>
      <c r="Y8" s="1"/>
      <c r="Z8" s="1"/>
    </row>
    <row r="9" spans="1:27" ht="17.25" customHeight="1" x14ac:dyDescent="0.25">
      <c r="A9" s="85">
        <v>5</v>
      </c>
      <c r="B9" s="101" t="str">
        <f>IF(ISBLANK(Gesamt!B10),"",Gesamt!B10)</f>
        <v/>
      </c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7" t="str">
        <f t="shared" si="0"/>
        <v/>
      </c>
      <c r="T9" s="98" t="str">
        <f t="shared" si="1"/>
        <v/>
      </c>
      <c r="U9" s="99" t="str">
        <f t="shared" si="2"/>
        <v/>
      </c>
      <c r="V9" s="98" t="str">
        <f t="shared" si="3"/>
        <v/>
      </c>
      <c r="W9" s="1"/>
      <c r="X9" s="1"/>
      <c r="Y9" s="1"/>
      <c r="Z9" s="1"/>
    </row>
    <row r="10" spans="1:27" ht="13.5" customHeight="1" x14ac:dyDescent="0.25">
      <c r="A10">
        <v>6</v>
      </c>
      <c r="B10" s="100" t="str">
        <f>IF(ISBLANK(Gesamt!B11),"",Gesamt!B11)</f>
        <v/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14" t="str">
        <f t="shared" si="0"/>
        <v/>
      </c>
      <c r="T10" s="4" t="str">
        <f t="shared" si="1"/>
        <v/>
      </c>
      <c r="U10" s="13" t="str">
        <f t="shared" si="2"/>
        <v/>
      </c>
      <c r="V10" s="4" t="str">
        <f t="shared" si="3"/>
        <v/>
      </c>
      <c r="W10" s="1"/>
      <c r="X10" s="1"/>
      <c r="Y10" s="1"/>
      <c r="Z10" s="1"/>
    </row>
    <row r="11" spans="1:27" ht="13.5" customHeight="1" x14ac:dyDescent="0.25">
      <c r="A11">
        <v>7</v>
      </c>
      <c r="B11" s="100" t="str">
        <f>IF(ISBLANK(Gesamt!B12),"",Gesamt!B12)</f>
        <v/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14" t="str">
        <f t="shared" si="0"/>
        <v/>
      </c>
      <c r="T11" s="4" t="str">
        <f t="shared" si="1"/>
        <v/>
      </c>
      <c r="U11" s="13" t="str">
        <f t="shared" si="2"/>
        <v/>
      </c>
      <c r="V11" s="4" t="str">
        <f t="shared" si="3"/>
        <v/>
      </c>
      <c r="W11" s="1"/>
      <c r="X11" s="1"/>
      <c r="Y11" s="1"/>
      <c r="Z11" s="1"/>
    </row>
    <row r="12" spans="1:27" ht="13.5" customHeight="1" x14ac:dyDescent="0.25">
      <c r="A12">
        <v>8</v>
      </c>
      <c r="B12" s="100" t="str">
        <f>IF(ISBLANK(Gesamt!B13),"",Gesamt!B13)</f>
        <v/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14" t="str">
        <f t="shared" si="0"/>
        <v/>
      </c>
      <c r="T12" s="4" t="str">
        <f t="shared" si="1"/>
        <v/>
      </c>
      <c r="U12" s="13" t="str">
        <f t="shared" si="2"/>
        <v/>
      </c>
      <c r="V12" s="4" t="str">
        <f t="shared" si="3"/>
        <v/>
      </c>
      <c r="W12" s="1"/>
      <c r="X12" s="1"/>
      <c r="Y12" s="1"/>
      <c r="Z12" s="1"/>
    </row>
    <row r="13" spans="1:27" ht="13.5" customHeight="1" x14ac:dyDescent="0.25">
      <c r="A13">
        <v>9</v>
      </c>
      <c r="B13" s="100" t="str">
        <f>IF(ISBLANK(Gesamt!B14),"",Gesamt!B14)</f>
        <v/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14" t="str">
        <f t="shared" si="0"/>
        <v/>
      </c>
      <c r="T13" s="4" t="str">
        <f t="shared" si="1"/>
        <v/>
      </c>
      <c r="U13" s="13" t="str">
        <f t="shared" si="2"/>
        <v/>
      </c>
      <c r="V13" s="4" t="str">
        <f t="shared" si="3"/>
        <v/>
      </c>
      <c r="W13" s="1"/>
      <c r="X13" s="1"/>
      <c r="Y13" s="1"/>
      <c r="Z13" s="1"/>
    </row>
    <row r="14" spans="1:27" ht="13.5" customHeight="1" x14ac:dyDescent="0.25">
      <c r="A14" s="85">
        <v>10</v>
      </c>
      <c r="B14" s="101" t="str">
        <f>IF(ISBLANK(Gesamt!B15),"",Gesamt!B15)</f>
        <v/>
      </c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7" t="str">
        <f t="shared" si="0"/>
        <v/>
      </c>
      <c r="T14" s="98" t="str">
        <f t="shared" si="1"/>
        <v/>
      </c>
      <c r="U14" s="99" t="str">
        <f t="shared" si="2"/>
        <v/>
      </c>
      <c r="V14" s="98" t="str">
        <f t="shared" si="3"/>
        <v/>
      </c>
      <c r="W14" s="1"/>
      <c r="X14" s="1"/>
      <c r="Y14" s="1"/>
      <c r="Z14" s="1"/>
    </row>
    <row r="15" spans="1:27" ht="13.5" customHeight="1" x14ac:dyDescent="0.25">
      <c r="A15">
        <v>11</v>
      </c>
      <c r="B15" s="100" t="str">
        <f>IF(ISBLANK(Gesamt!B16),"",Gesamt!B16)</f>
        <v/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14" t="str">
        <f t="shared" si="0"/>
        <v/>
      </c>
      <c r="T15" s="4" t="str">
        <f t="shared" si="1"/>
        <v/>
      </c>
      <c r="U15" s="13" t="str">
        <f t="shared" si="2"/>
        <v/>
      </c>
      <c r="V15" s="4" t="str">
        <f t="shared" si="3"/>
        <v/>
      </c>
      <c r="W15" s="1"/>
      <c r="X15" s="1"/>
      <c r="Y15" s="1"/>
      <c r="Z15" s="1"/>
    </row>
    <row r="16" spans="1:27" x14ac:dyDescent="0.25">
      <c r="A16">
        <v>12</v>
      </c>
      <c r="B16" s="100" t="str">
        <f>IF(ISBLANK(Gesamt!B17),"",Gesamt!B17)</f>
        <v/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14" t="str">
        <f t="shared" si="0"/>
        <v/>
      </c>
      <c r="T16" s="4" t="str">
        <f t="shared" si="1"/>
        <v/>
      </c>
      <c r="U16" s="13" t="str">
        <f t="shared" si="2"/>
        <v/>
      </c>
      <c r="V16" s="4" t="str">
        <f t="shared" si="3"/>
        <v/>
      </c>
      <c r="W16" s="1"/>
      <c r="X16" s="1"/>
      <c r="Y16" s="1"/>
      <c r="Z16" s="1"/>
    </row>
    <row r="17" spans="1:27" x14ac:dyDescent="0.25">
      <c r="A17">
        <v>13</v>
      </c>
      <c r="B17" s="100" t="str">
        <f>IF(ISBLANK(Gesamt!B18),"",Gesamt!B18)</f>
        <v/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14" t="str">
        <f t="shared" si="0"/>
        <v/>
      </c>
      <c r="T17" s="4" t="str">
        <f t="shared" si="1"/>
        <v/>
      </c>
      <c r="U17" s="13" t="str">
        <f t="shared" si="2"/>
        <v/>
      </c>
      <c r="V17" s="4" t="str">
        <f t="shared" si="3"/>
        <v/>
      </c>
      <c r="W17" s="1"/>
      <c r="X17" s="1"/>
      <c r="Y17" s="1"/>
      <c r="Z17" s="1"/>
    </row>
    <row r="18" spans="1:27" x14ac:dyDescent="0.25">
      <c r="A18">
        <v>14</v>
      </c>
      <c r="B18" s="100" t="str">
        <f>IF(ISBLANK(Gesamt!B19),"",Gesamt!B19)</f>
        <v/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14" t="str">
        <f t="shared" si="0"/>
        <v/>
      </c>
      <c r="T18" s="4" t="str">
        <f t="shared" si="1"/>
        <v/>
      </c>
      <c r="U18" s="13" t="str">
        <f t="shared" si="2"/>
        <v/>
      </c>
      <c r="V18" s="4" t="str">
        <f t="shared" si="3"/>
        <v/>
      </c>
      <c r="W18" s="1"/>
      <c r="X18" s="1"/>
      <c r="Y18" s="1"/>
      <c r="Z18" s="1"/>
    </row>
    <row r="19" spans="1:27" x14ac:dyDescent="0.25">
      <c r="A19" s="85">
        <v>15</v>
      </c>
      <c r="B19" s="101" t="str">
        <f>IF(ISBLANK(Gesamt!B20),"",Gesamt!B20)</f>
        <v/>
      </c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7" t="str">
        <f t="shared" si="0"/>
        <v/>
      </c>
      <c r="T19" s="98" t="str">
        <f t="shared" si="1"/>
        <v/>
      </c>
      <c r="U19" s="99" t="str">
        <f t="shared" si="2"/>
        <v/>
      </c>
      <c r="V19" s="98" t="str">
        <f t="shared" si="3"/>
        <v/>
      </c>
      <c r="W19" s="1"/>
      <c r="X19" s="1"/>
      <c r="Y19" s="1"/>
      <c r="Z19" s="1"/>
    </row>
    <row r="20" spans="1:27" x14ac:dyDescent="0.25">
      <c r="A20">
        <v>16</v>
      </c>
      <c r="B20" s="100" t="str">
        <f>IF(ISBLANK(Gesamt!B21),"",Gesamt!B21)</f>
        <v/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14" t="str">
        <f t="shared" si="0"/>
        <v/>
      </c>
      <c r="T20" s="4" t="str">
        <f t="shared" si="1"/>
        <v/>
      </c>
      <c r="U20" s="13" t="str">
        <f t="shared" si="2"/>
        <v/>
      </c>
      <c r="V20" s="4" t="str">
        <f t="shared" si="3"/>
        <v/>
      </c>
      <c r="W20" s="1"/>
      <c r="X20" s="1"/>
      <c r="Y20" s="1"/>
      <c r="Z20" s="1"/>
    </row>
    <row r="21" spans="1:27" x14ac:dyDescent="0.25">
      <c r="A21">
        <v>17</v>
      </c>
      <c r="B21" s="100" t="str">
        <f>IF(ISBLANK(Gesamt!B22),"",Gesamt!B22)</f>
        <v/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14" t="str">
        <f t="shared" si="0"/>
        <v/>
      </c>
      <c r="T21" s="4" t="str">
        <f t="shared" si="1"/>
        <v/>
      </c>
      <c r="U21" s="13" t="str">
        <f t="shared" si="2"/>
        <v/>
      </c>
      <c r="V21" s="4" t="str">
        <f t="shared" si="3"/>
        <v/>
      </c>
      <c r="W21" s="1"/>
      <c r="X21" s="1"/>
      <c r="Y21" s="1"/>
      <c r="Z21" s="1"/>
    </row>
    <row r="22" spans="1:27" x14ac:dyDescent="0.25">
      <c r="A22">
        <v>18</v>
      </c>
      <c r="B22" s="100" t="str">
        <f>IF(ISBLANK(Gesamt!B23),"",Gesamt!B23)</f>
        <v/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14" t="str">
        <f t="shared" si="0"/>
        <v/>
      </c>
      <c r="T22" s="4" t="str">
        <f t="shared" si="1"/>
        <v/>
      </c>
      <c r="U22" s="13" t="str">
        <f t="shared" si="2"/>
        <v/>
      </c>
      <c r="V22" s="4" t="str">
        <f t="shared" si="3"/>
        <v/>
      </c>
      <c r="W22" s="1"/>
      <c r="X22" s="1"/>
      <c r="Y22" s="1"/>
      <c r="Z22" s="1"/>
      <c r="AA22" s="9" t="s">
        <v>54</v>
      </c>
    </row>
    <row r="23" spans="1:27" x14ac:dyDescent="0.25">
      <c r="A23">
        <v>19</v>
      </c>
      <c r="B23" s="100" t="str">
        <f>IF(ISBLANK(Gesamt!B24),"",Gesamt!B24)</f>
        <v/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14" t="str">
        <f t="shared" si="0"/>
        <v/>
      </c>
      <c r="T23" s="4" t="str">
        <f t="shared" si="1"/>
        <v/>
      </c>
      <c r="U23" s="13" t="str">
        <f t="shared" si="2"/>
        <v/>
      </c>
      <c r="V23" s="4" t="str">
        <f t="shared" si="3"/>
        <v/>
      </c>
      <c r="W23" s="1"/>
      <c r="X23" s="1"/>
      <c r="Y23" s="1"/>
      <c r="Z23" s="1"/>
    </row>
    <row r="24" spans="1:27" x14ac:dyDescent="0.25">
      <c r="A24" s="85">
        <v>20</v>
      </c>
      <c r="B24" s="101" t="str">
        <f>IF(ISBLANK(Gesamt!B25),"",Gesamt!B25)</f>
        <v/>
      </c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7" t="str">
        <f t="shared" si="0"/>
        <v/>
      </c>
      <c r="T24" s="98" t="str">
        <f t="shared" si="1"/>
        <v/>
      </c>
      <c r="U24" s="99" t="str">
        <f t="shared" si="2"/>
        <v/>
      </c>
      <c r="V24" s="98" t="str">
        <f t="shared" si="3"/>
        <v/>
      </c>
      <c r="W24" s="1"/>
      <c r="X24" s="1"/>
      <c r="Y24" s="1"/>
      <c r="Z24" s="1"/>
    </row>
    <row r="25" spans="1:27" x14ac:dyDescent="0.25">
      <c r="A25">
        <v>21</v>
      </c>
      <c r="B25" s="100" t="str">
        <f>IF(ISBLANK(Gesamt!B26),"",Gesamt!B26)</f>
        <v/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14" t="str">
        <f t="shared" si="0"/>
        <v/>
      </c>
      <c r="T25" s="4" t="str">
        <f t="shared" si="1"/>
        <v/>
      </c>
      <c r="U25" s="13" t="str">
        <f t="shared" si="2"/>
        <v/>
      </c>
      <c r="V25" s="4" t="str">
        <f t="shared" si="3"/>
        <v/>
      </c>
      <c r="W25" s="1"/>
      <c r="X25" s="1"/>
      <c r="Y25" s="1"/>
      <c r="Z25" s="1"/>
    </row>
    <row r="26" spans="1:27" x14ac:dyDescent="0.25">
      <c r="A26">
        <v>22</v>
      </c>
      <c r="B26" s="100" t="str">
        <f>IF(ISBLANK(Gesamt!B27),"",Gesamt!B27)</f>
        <v/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14" t="str">
        <f t="shared" si="0"/>
        <v/>
      </c>
      <c r="T26" s="4" t="str">
        <f t="shared" si="1"/>
        <v/>
      </c>
      <c r="U26" s="13" t="str">
        <f t="shared" si="2"/>
        <v/>
      </c>
      <c r="V26" s="4" t="str">
        <f t="shared" si="3"/>
        <v/>
      </c>
      <c r="W26" s="1"/>
      <c r="X26" s="1"/>
      <c r="Y26" s="1"/>
      <c r="Z26" s="1"/>
    </row>
    <row r="27" spans="1:27" ht="15.5" customHeight="1" x14ac:dyDescent="0.25">
      <c r="A27">
        <v>23</v>
      </c>
      <c r="B27" s="100" t="str">
        <f>IF(ISBLANK(Gesamt!B28),"",Gesamt!B28)</f>
        <v/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14" t="str">
        <f t="shared" si="0"/>
        <v/>
      </c>
      <c r="T27" s="4" t="str">
        <f t="shared" si="1"/>
        <v/>
      </c>
      <c r="U27" s="13" t="str">
        <f t="shared" si="2"/>
        <v/>
      </c>
      <c r="V27" s="4" t="str">
        <f t="shared" si="3"/>
        <v/>
      </c>
      <c r="W27" s="1"/>
      <c r="X27" s="1"/>
      <c r="Y27" s="1"/>
      <c r="Z27" s="1"/>
    </row>
    <row r="28" spans="1:27" x14ac:dyDescent="0.25">
      <c r="A28">
        <v>24</v>
      </c>
      <c r="B28" s="100" t="str">
        <f>IF(ISBLANK(Gesamt!B29),"",Gesamt!B29)</f>
        <v/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14" t="str">
        <f t="shared" si="0"/>
        <v/>
      </c>
      <c r="T28" s="4" t="str">
        <f t="shared" si="1"/>
        <v/>
      </c>
      <c r="U28" s="13" t="str">
        <f t="shared" si="2"/>
        <v/>
      </c>
      <c r="V28" s="4" t="str">
        <f t="shared" si="3"/>
        <v/>
      </c>
      <c r="W28" s="1"/>
      <c r="X28" s="1"/>
      <c r="Y28" s="1"/>
      <c r="Z28" s="1"/>
    </row>
    <row r="29" spans="1:27" x14ac:dyDescent="0.25">
      <c r="A29" s="85">
        <v>25</v>
      </c>
      <c r="B29" s="101" t="str">
        <f>IF(ISBLANK(Gesamt!B30),"",Gesamt!B30)</f>
        <v/>
      </c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7" t="str">
        <f t="shared" si="0"/>
        <v/>
      </c>
      <c r="T29" s="98" t="str">
        <f t="shared" si="1"/>
        <v/>
      </c>
      <c r="U29" s="99" t="str">
        <f t="shared" si="2"/>
        <v/>
      </c>
      <c r="V29" s="98" t="str">
        <f t="shared" si="3"/>
        <v/>
      </c>
      <c r="W29" s="1"/>
      <c r="X29" s="1"/>
      <c r="Y29" s="1"/>
      <c r="Z29" s="1"/>
    </row>
    <row r="30" spans="1:27" x14ac:dyDescent="0.25">
      <c r="A30">
        <v>26</v>
      </c>
      <c r="B30" s="100" t="str">
        <f>IF(ISBLANK(Gesamt!B31),"",Gesamt!B31)</f>
        <v/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14" t="str">
        <f t="shared" si="0"/>
        <v/>
      </c>
      <c r="T30" s="4" t="str">
        <f t="shared" si="1"/>
        <v/>
      </c>
      <c r="U30" s="13" t="str">
        <f t="shared" si="2"/>
        <v/>
      </c>
      <c r="V30" s="4" t="str">
        <f t="shared" si="3"/>
        <v/>
      </c>
      <c r="W30" s="1"/>
      <c r="X30" s="1"/>
      <c r="Y30" s="1"/>
      <c r="Z30" s="1"/>
    </row>
    <row r="31" spans="1:27" ht="14" customHeight="1" x14ac:dyDescent="0.25">
      <c r="A31">
        <v>27</v>
      </c>
      <c r="B31" s="100" t="str">
        <f>IF(ISBLANK(Gesamt!B32),"",Gesamt!B32)</f>
        <v/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14" t="str">
        <f t="shared" si="0"/>
        <v/>
      </c>
      <c r="T31" s="4" t="str">
        <f t="shared" si="1"/>
        <v/>
      </c>
      <c r="U31" s="13" t="str">
        <f t="shared" si="2"/>
        <v/>
      </c>
      <c r="V31" s="4" t="str">
        <f t="shared" si="3"/>
        <v/>
      </c>
      <c r="W31" s="1"/>
      <c r="X31" s="1"/>
      <c r="Y31" s="1"/>
      <c r="Z31" s="1"/>
    </row>
    <row r="32" spans="1:27" x14ac:dyDescent="0.25">
      <c r="A32">
        <v>28</v>
      </c>
      <c r="B32" s="100" t="str">
        <f>IF(ISBLANK(Gesamt!B33),"",Gesamt!B33)</f>
        <v/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14" t="str">
        <f t="shared" si="0"/>
        <v/>
      </c>
      <c r="T32" s="4" t="str">
        <f t="shared" si="1"/>
        <v/>
      </c>
      <c r="U32" s="13" t="str">
        <f t="shared" si="2"/>
        <v/>
      </c>
      <c r="V32" s="4" t="str">
        <f t="shared" si="3"/>
        <v/>
      </c>
      <c r="W32" s="1"/>
      <c r="X32" s="1"/>
      <c r="Y32" s="1"/>
      <c r="Z32" s="1"/>
    </row>
    <row r="33" spans="1:27" x14ac:dyDescent="0.25">
      <c r="A33">
        <v>29</v>
      </c>
      <c r="B33" s="100" t="str">
        <f>IF(ISBLANK(Gesamt!B34),"",Gesamt!B34)</f>
        <v/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14" t="str">
        <f t="shared" si="0"/>
        <v/>
      </c>
      <c r="T33" s="4" t="str">
        <f t="shared" si="1"/>
        <v/>
      </c>
      <c r="U33" s="13" t="str">
        <f t="shared" si="2"/>
        <v/>
      </c>
      <c r="V33" s="4" t="str">
        <f t="shared" si="3"/>
        <v/>
      </c>
      <c r="W33" s="1"/>
      <c r="X33" s="1"/>
      <c r="Y33" s="1"/>
      <c r="Z33" s="1"/>
    </row>
    <row r="34" spans="1:27" x14ac:dyDescent="0.25">
      <c r="A34" s="85">
        <v>30</v>
      </c>
      <c r="B34" s="101" t="str">
        <f>IF(ISBLANK(Gesamt!B35),"",Gesamt!B35)</f>
        <v/>
      </c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7" t="str">
        <f t="shared" si="0"/>
        <v/>
      </c>
      <c r="T34" s="98" t="str">
        <f t="shared" si="1"/>
        <v/>
      </c>
      <c r="U34" s="99" t="str">
        <f t="shared" si="2"/>
        <v/>
      </c>
      <c r="V34" s="98" t="str">
        <f t="shared" si="3"/>
        <v/>
      </c>
      <c r="W34" s="1"/>
      <c r="X34" s="1"/>
      <c r="Y34" s="1"/>
      <c r="Z34" s="1"/>
    </row>
    <row r="35" spans="1:27" x14ac:dyDescent="0.25">
      <c r="A35">
        <v>31</v>
      </c>
      <c r="B35" s="100" t="str">
        <f>IF(ISBLANK(Gesamt!B36),"",Gesamt!B36)</f>
        <v/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14" t="str">
        <f t="shared" si="0"/>
        <v/>
      </c>
      <c r="T35" s="4" t="str">
        <f t="shared" si="1"/>
        <v/>
      </c>
      <c r="U35" s="13" t="str">
        <f t="shared" si="2"/>
        <v/>
      </c>
      <c r="V35" s="4" t="str">
        <f t="shared" si="3"/>
        <v/>
      </c>
      <c r="W35" s="1"/>
      <c r="X35" s="1"/>
      <c r="Y35" s="1"/>
      <c r="Z35" s="1"/>
    </row>
    <row r="36" spans="1:27" x14ac:dyDescent="0.25">
      <c r="A36">
        <v>32</v>
      </c>
      <c r="B36" s="100" t="str">
        <f>IF(ISBLANK(Gesamt!B37),"",Gesamt!B37)</f>
        <v/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14" t="str">
        <f t="shared" si="0"/>
        <v/>
      </c>
      <c r="T36" s="4" t="str">
        <f t="shared" si="1"/>
        <v/>
      </c>
      <c r="U36" s="13" t="str">
        <f t="shared" si="2"/>
        <v/>
      </c>
      <c r="V36" s="4" t="str">
        <f t="shared" si="3"/>
        <v/>
      </c>
      <c r="W36" s="1"/>
      <c r="X36" s="1"/>
      <c r="Y36" s="1"/>
      <c r="Z36" s="1"/>
    </row>
    <row r="37" spans="1:27" x14ac:dyDescent="0.25">
      <c r="A37">
        <v>33</v>
      </c>
      <c r="B37" s="100" t="str">
        <f>IF(ISBLANK(Gesamt!B38),"",Gesamt!B38)</f>
        <v/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14" t="str">
        <f t="shared" si="0"/>
        <v/>
      </c>
      <c r="T37" s="4" t="str">
        <f t="shared" si="1"/>
        <v/>
      </c>
      <c r="U37" s="13" t="str">
        <f t="shared" si="2"/>
        <v/>
      </c>
      <c r="V37" s="4" t="str">
        <f t="shared" si="3"/>
        <v/>
      </c>
      <c r="W37" s="1"/>
      <c r="X37" s="1"/>
      <c r="Y37" s="1"/>
      <c r="Z37" s="1"/>
    </row>
    <row r="38" spans="1:27" ht="13" thickBot="1" x14ac:dyDescent="0.3">
      <c r="A38" s="15">
        <v>34</v>
      </c>
      <c r="B38" s="102" t="str">
        <f>IF(ISBLANK(Gesamt!B39),"",Gesamt!B39)</f>
        <v/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17" t="str">
        <f t="shared" si="0"/>
        <v/>
      </c>
      <c r="T38" s="18" t="str">
        <f t="shared" si="1"/>
        <v/>
      </c>
      <c r="U38" s="16" t="str">
        <f t="shared" si="2"/>
        <v/>
      </c>
      <c r="V38" s="18" t="str">
        <f t="shared" si="3"/>
        <v/>
      </c>
      <c r="W38" s="1"/>
      <c r="X38" s="1"/>
      <c r="Y38" s="1"/>
      <c r="Z38" s="1"/>
    </row>
    <row r="39" spans="1:27" x14ac:dyDescent="0.25">
      <c r="B39" s="93" t="s">
        <v>18</v>
      </c>
      <c r="C39" s="92" t="str">
        <f>IF(ISBLANK(C4),"",AVERAGE(C5:C38))</f>
        <v/>
      </c>
      <c r="D39" s="92" t="str">
        <f t="shared" ref="D39:R39" si="4">IF(ISBLANK(D4),"",AVERAGE(D5:D38))</f>
        <v/>
      </c>
      <c r="E39" s="92" t="str">
        <f t="shared" si="4"/>
        <v/>
      </c>
      <c r="F39" s="92" t="str">
        <f t="shared" si="4"/>
        <v/>
      </c>
      <c r="G39" s="92" t="str">
        <f t="shared" si="4"/>
        <v/>
      </c>
      <c r="H39" s="92" t="str">
        <f t="shared" si="4"/>
        <v/>
      </c>
      <c r="I39" s="92" t="str">
        <f t="shared" si="4"/>
        <v/>
      </c>
      <c r="J39" s="92" t="str">
        <f t="shared" si="4"/>
        <v/>
      </c>
      <c r="K39" s="92" t="str">
        <f t="shared" si="4"/>
        <v/>
      </c>
      <c r="L39" s="92" t="str">
        <f t="shared" si="4"/>
        <v/>
      </c>
      <c r="M39" s="92" t="str">
        <f t="shared" si="4"/>
        <v/>
      </c>
      <c r="N39" s="92" t="str">
        <f t="shared" si="4"/>
        <v/>
      </c>
      <c r="O39" s="92" t="str">
        <f t="shared" si="4"/>
        <v/>
      </c>
      <c r="P39" s="92" t="str">
        <f t="shared" si="4"/>
        <v/>
      </c>
      <c r="Q39" s="92" t="str">
        <f t="shared" si="4"/>
        <v/>
      </c>
      <c r="R39" s="92" t="str">
        <f t="shared" si="4"/>
        <v/>
      </c>
      <c r="S39" s="92" t="str">
        <f>IF(ISNUMBER(S5),AVERAGE(S5:S38),"")</f>
        <v/>
      </c>
      <c r="T39" s="92" t="str">
        <f t="shared" ref="T39:V39" si="5">IF(ISNUMBER(T5),AVERAGE(T5:T38),"")</f>
        <v/>
      </c>
      <c r="U39" s="92" t="str">
        <f t="shared" si="5"/>
        <v/>
      </c>
      <c r="V39" s="92" t="str">
        <f t="shared" si="5"/>
        <v/>
      </c>
      <c r="W39" s="1"/>
      <c r="X39" s="1"/>
      <c r="Y39" s="1"/>
      <c r="Z39" s="1"/>
    </row>
    <row r="41" spans="1:27" ht="20" x14ac:dyDescent="0.4">
      <c r="B41" s="6" t="s">
        <v>3</v>
      </c>
      <c r="C41" s="6"/>
      <c r="D41" s="6"/>
      <c r="E41" s="6"/>
      <c r="F41" s="6"/>
      <c r="G41" s="6"/>
      <c r="Q41" s="129" t="s">
        <v>17</v>
      </c>
      <c r="R41" s="129"/>
      <c r="S41" s="137"/>
      <c r="T41" s="137"/>
      <c r="U41" s="137"/>
      <c r="V41" s="137"/>
      <c r="W41" s="31"/>
      <c r="X41" s="32"/>
      <c r="Y41" s="32"/>
      <c r="Z41" s="53"/>
      <c r="AA41" s="53"/>
    </row>
    <row r="42" spans="1:27" ht="13" thickBot="1" x14ac:dyDescent="0.3">
      <c r="B42" s="7" t="s">
        <v>1</v>
      </c>
      <c r="C42" s="7"/>
      <c r="D42" s="140">
        <v>6</v>
      </c>
      <c r="E42" s="135"/>
      <c r="F42" s="134">
        <v>5</v>
      </c>
      <c r="G42" s="135"/>
      <c r="H42" s="134">
        <v>4</v>
      </c>
      <c r="I42" s="135"/>
      <c r="J42" s="134">
        <v>3</v>
      </c>
      <c r="K42" s="135"/>
      <c r="L42" s="134">
        <v>2</v>
      </c>
      <c r="M42" s="135"/>
      <c r="N42" s="134">
        <v>1</v>
      </c>
      <c r="O42" s="140"/>
      <c r="R42" t="s">
        <v>21</v>
      </c>
      <c r="S42" s="30"/>
      <c r="W42" s="129"/>
      <c r="X42" s="129"/>
      <c r="Y42" s="129"/>
      <c r="Z42"/>
    </row>
    <row r="43" spans="1:27" ht="13" thickBot="1" x14ac:dyDescent="0.3">
      <c r="B43" s="7" t="s">
        <v>4</v>
      </c>
      <c r="C43" s="7"/>
      <c r="D43" s="52">
        <v>0</v>
      </c>
      <c r="E43" s="46"/>
      <c r="F43" s="51">
        <f>E43+0.5</f>
        <v>0.5</v>
      </c>
      <c r="G43" s="46"/>
      <c r="H43" s="51">
        <f>G43+0.5</f>
        <v>0.5</v>
      </c>
      <c r="I43" s="46"/>
      <c r="J43" s="51">
        <f>I43+0.5</f>
        <v>0.5</v>
      </c>
      <c r="K43" s="46"/>
      <c r="L43" s="51">
        <f>K43+0.5</f>
        <v>0.5</v>
      </c>
      <c r="M43" s="46"/>
      <c r="N43" s="51">
        <f>M43+0.5</f>
        <v>0.5</v>
      </c>
      <c r="O43" s="48">
        <f>S4</f>
        <v>0</v>
      </c>
      <c r="R43" t="s">
        <v>22</v>
      </c>
      <c r="S43" s="30"/>
    </row>
    <row r="44" spans="1:27" ht="13" thickBot="1" x14ac:dyDescent="0.3">
      <c r="B44" s="7" t="s">
        <v>5</v>
      </c>
      <c r="C44" s="7"/>
      <c r="D44" s="141">
        <f>COUNTIF(U5:U38,6)</f>
        <v>0</v>
      </c>
      <c r="E44" s="139"/>
      <c r="F44" s="138">
        <f>COUNTIF(U5:U38,5)</f>
        <v>0</v>
      </c>
      <c r="G44" s="139"/>
      <c r="H44" s="138">
        <f>COUNTIF(U5:U38,4)</f>
        <v>0</v>
      </c>
      <c r="I44" s="139"/>
      <c r="J44" s="138">
        <f>COUNTIF(U5:U38,3)</f>
        <v>0</v>
      </c>
      <c r="K44" s="139"/>
      <c r="L44" s="138">
        <f>COUNTIF(U5:U38,2)</f>
        <v>0</v>
      </c>
      <c r="M44" s="139"/>
      <c r="N44" s="138">
        <f>COUNTIF(U5:U38,1)</f>
        <v>0</v>
      </c>
      <c r="O44" s="141"/>
    </row>
    <row r="45" spans="1:27" x14ac:dyDescent="0.25">
      <c r="D45" s="142" t="str">
        <f>IF(U47 = 0,"",(D44+F44)/U47)</f>
        <v/>
      </c>
      <c r="E45" s="142"/>
      <c r="F45" s="142"/>
      <c r="G45" s="142"/>
    </row>
    <row r="46" spans="1:27" ht="6" customHeight="1" x14ac:dyDescent="0.25"/>
    <row r="47" spans="1:27" ht="14" x14ac:dyDescent="0.3">
      <c r="B47" s="7" t="s">
        <v>7</v>
      </c>
      <c r="C47" s="7"/>
      <c r="D47" s="7"/>
      <c r="E47" s="9">
        <v>19</v>
      </c>
      <c r="F47" s="9"/>
      <c r="G47" s="9">
        <v>44</v>
      </c>
      <c r="H47" s="9"/>
      <c r="I47" s="9">
        <v>60</v>
      </c>
      <c r="J47" s="9"/>
      <c r="K47" s="9">
        <v>76</v>
      </c>
      <c r="L47" s="9"/>
      <c r="M47" s="9">
        <v>92</v>
      </c>
      <c r="R47" s="132" t="s">
        <v>19</v>
      </c>
      <c r="S47" s="132"/>
      <c r="T47" s="132"/>
      <c r="U47" s="127">
        <f>$D$44+$F$44+$H$44+$J$44+$L$44+$N$44</f>
        <v>0</v>
      </c>
      <c r="V47" s="127"/>
    </row>
    <row r="48" spans="1:27" x14ac:dyDescent="0.25">
      <c r="E48" s="4">
        <f>O43*E47/100</f>
        <v>0</v>
      </c>
      <c r="F48"/>
      <c r="G48" s="4">
        <f>O43*G47/100</f>
        <v>0</v>
      </c>
      <c r="I48" s="4">
        <f>O43*I47/100</f>
        <v>0</v>
      </c>
      <c r="K48" s="4">
        <f>O43*K47/100</f>
        <v>0</v>
      </c>
      <c r="M48" s="4">
        <f>O43*M47/100</f>
        <v>0</v>
      </c>
      <c r="T48" s="29"/>
      <c r="U48" s="29"/>
      <c r="V48" s="29"/>
    </row>
    <row r="49" spans="1:22" x14ac:dyDescent="0.25">
      <c r="T49" s="29"/>
      <c r="U49" s="29"/>
      <c r="V49" s="29"/>
    </row>
    <row r="50" spans="1:22" ht="15.5" x14ac:dyDescent="0.35">
      <c r="B50" s="24" t="s">
        <v>20</v>
      </c>
      <c r="T50" s="29"/>
      <c r="U50" s="29"/>
      <c r="V50" s="29"/>
    </row>
    <row r="51" spans="1:22" x14ac:dyDescent="0.25">
      <c r="B51" s="23" t="s">
        <v>2</v>
      </c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5" t="s">
        <v>0</v>
      </c>
      <c r="T51" s="133" t="s">
        <v>1</v>
      </c>
      <c r="U51" s="133"/>
      <c r="V51" s="133"/>
    </row>
    <row r="52" spans="1:22" x14ac:dyDescent="0.25">
      <c r="B52" s="25" t="s">
        <v>6</v>
      </c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7">
        <v>0</v>
      </c>
      <c r="T52" s="36"/>
      <c r="U52" s="36"/>
      <c r="V52" s="36"/>
    </row>
    <row r="53" spans="1:22" x14ac:dyDescent="0.25">
      <c r="B53" s="20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9">
        <v>0</v>
      </c>
      <c r="T53" s="38"/>
      <c r="U53" s="40"/>
      <c r="V53" s="38"/>
    </row>
    <row r="54" spans="1:22" x14ac:dyDescent="0.25">
      <c r="A54">
        <v>2</v>
      </c>
      <c r="B54" s="20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9">
        <f>SUM(C54:R54)</f>
        <v>0</v>
      </c>
      <c r="T54" s="38"/>
      <c r="U54" s="40"/>
      <c r="V54" s="38"/>
    </row>
    <row r="55" spans="1:22" x14ac:dyDescent="0.25">
      <c r="A55">
        <v>3</v>
      </c>
      <c r="B55" s="20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9">
        <f>SUM(C55:R55)</f>
        <v>0</v>
      </c>
      <c r="T55" s="38"/>
      <c r="U55" s="40"/>
      <c r="V55" s="38"/>
    </row>
    <row r="56" spans="1:22" ht="13" thickBot="1" x14ac:dyDescent="0.3">
      <c r="A56">
        <v>4</v>
      </c>
      <c r="B56" s="1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2">
        <f>SUM(C56:R56)</f>
        <v>0</v>
      </c>
      <c r="T56" s="41"/>
      <c r="U56" s="43"/>
      <c r="V56" s="41"/>
    </row>
    <row r="57" spans="1:22" x14ac:dyDescent="0.25">
      <c r="B57" s="1" t="s">
        <v>8</v>
      </c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44"/>
      <c r="T57" s="126"/>
      <c r="U57" s="126"/>
      <c r="V57" s="126"/>
    </row>
  </sheetData>
  <mergeCells count="25">
    <mergeCell ref="D42:E42"/>
    <mergeCell ref="W42:Y42"/>
    <mergeCell ref="T57:V57"/>
    <mergeCell ref="N44:O44"/>
    <mergeCell ref="D45:G45"/>
    <mergeCell ref="R47:T47"/>
    <mergeCell ref="U47:V47"/>
    <mergeCell ref="T51:V51"/>
    <mergeCell ref="D44:E44"/>
    <mergeCell ref="F44:G44"/>
    <mergeCell ref="H44:I44"/>
    <mergeCell ref="J44:K44"/>
    <mergeCell ref="L44:M44"/>
    <mergeCell ref="F42:G42"/>
    <mergeCell ref="A1:K1"/>
    <mergeCell ref="L1:N1"/>
    <mergeCell ref="O1:Q1"/>
    <mergeCell ref="Q41:R41"/>
    <mergeCell ref="S41:V41"/>
    <mergeCell ref="T3:V3"/>
    <mergeCell ref="X3:Z3"/>
    <mergeCell ref="H42:I42"/>
    <mergeCell ref="J42:K42"/>
    <mergeCell ref="L42:M42"/>
    <mergeCell ref="N42:O42"/>
  </mergeCells>
  <pageMargins left="0.70866141732283472" right="0.70866141732283472" top="0.39370078740157483" bottom="0.39370078740157483" header="0.31496062992125984" footer="0.31496062992125984"/>
  <pageSetup paperSize="9" scale="94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>
    <pageSetUpPr fitToPage="1"/>
  </sheetPr>
  <dimension ref="A1:AA57"/>
  <sheetViews>
    <sheetView topLeftCell="A31" workbookViewId="0">
      <selection activeCell="M47" sqref="M47"/>
    </sheetView>
  </sheetViews>
  <sheetFormatPr baseColWidth="10" defaultRowHeight="12.5" x14ac:dyDescent="0.25"/>
  <cols>
    <col min="1" max="1" width="3" customWidth="1"/>
    <col min="2" max="2" width="24.81640625" style="1" customWidth="1"/>
    <col min="3" max="7" width="4.81640625" style="1" customWidth="1"/>
    <col min="8" max="13" width="4.81640625" customWidth="1"/>
    <col min="14" max="14" width="5.54296875" customWidth="1"/>
    <col min="15" max="18" width="4.81640625" customWidth="1"/>
    <col min="19" max="19" width="7" customWidth="1"/>
    <col min="20" max="20" width="1.81640625" customWidth="1"/>
    <col min="21" max="21" width="3.81640625" customWidth="1"/>
    <col min="22" max="22" width="1.54296875" customWidth="1"/>
    <col min="23" max="23" width="2.81640625" customWidth="1"/>
    <col min="24" max="24" width="1.81640625" customWidth="1"/>
    <col min="25" max="25" width="3" style="9" customWidth="1"/>
    <col min="26" max="26" width="1.81640625" style="9" customWidth="1"/>
    <col min="27" max="27" width="11.453125" style="9" customWidth="1"/>
    <col min="28" max="29" width="11.453125" customWidth="1"/>
  </cols>
  <sheetData>
    <row r="1" spans="1:27" ht="20" x14ac:dyDescent="0.4">
      <c r="A1" s="116" t="s">
        <v>39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32" t="str">
        <f>Gesamt!X1</f>
        <v>2017/18</v>
      </c>
      <c r="M1" s="132"/>
      <c r="N1" s="132"/>
      <c r="O1" s="129" t="str">
        <f>Gesamt!AG1</f>
        <v>Klasse 4a</v>
      </c>
      <c r="P1" s="129"/>
      <c r="Q1" s="129"/>
      <c r="S1" s="31"/>
      <c r="W1" s="31"/>
      <c r="X1" s="31"/>
      <c r="Y1" s="31"/>
      <c r="Z1" s="31"/>
      <c r="AA1" s="50"/>
    </row>
    <row r="2" spans="1:27" ht="13.5" customHeight="1" x14ac:dyDescent="0.4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7"/>
      <c r="M2" s="57"/>
      <c r="N2" s="57"/>
      <c r="O2" s="56"/>
      <c r="P2" s="56"/>
      <c r="Q2" s="56"/>
      <c r="S2" s="31"/>
      <c r="W2" s="31"/>
      <c r="X2" s="31"/>
      <c r="Y2" s="31"/>
      <c r="Z2" s="31"/>
      <c r="AA2" s="56"/>
    </row>
    <row r="3" spans="1:27" s="1" customFormat="1" ht="13" thickBot="1" x14ac:dyDescent="0.3">
      <c r="A3" s="2"/>
      <c r="B3" s="94" t="s">
        <v>52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9" t="s">
        <v>0</v>
      </c>
      <c r="T3" s="136" t="s">
        <v>1</v>
      </c>
      <c r="U3" s="136"/>
      <c r="V3" s="136"/>
      <c r="W3" s="7"/>
      <c r="X3" s="128"/>
      <c r="Y3" s="128"/>
      <c r="Z3" s="128"/>
    </row>
    <row r="4" spans="1:27" s="1" customFormat="1" x14ac:dyDescent="0.25">
      <c r="A4" s="3"/>
      <c r="B4" s="95" t="s">
        <v>53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27">
        <f>SUM(C4:R4)</f>
        <v>0</v>
      </c>
      <c r="T4" s="5"/>
      <c r="U4" s="26"/>
      <c r="V4" s="26"/>
      <c r="AA4" s="20"/>
    </row>
    <row r="5" spans="1:27" x14ac:dyDescent="0.25">
      <c r="A5">
        <v>1</v>
      </c>
      <c r="B5" s="100" t="str">
        <f>IF(ISBLANK(Gesamt!B6),"",Gesamt!B6)</f>
        <v/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21" t="str">
        <f>IF(ISBLANK(C5),"",SUM(C5:R5))</f>
        <v/>
      </c>
      <c r="T5" s="4" t="str">
        <f>IF(S5 = "","",IF(OR($S5=$E$43,$S5=$G$43,$S5=$I$43,$S5=$K$43,$S5=$M$43),"+"," "))</f>
        <v/>
      </c>
      <c r="U5" s="13" t="str">
        <f>IF(ISNUMBER(S5),IF(AND(S5&gt;=$D$43,S5&lt;=$E$43),6,IF(AND(S5&gt;=$F$43,S5&lt;=$G$43),5,IF(AND(S5&gt;=$H$43,S5&lt;=$I$43),4,IF(AND(S5&gt;=$J$43,S5&lt;=$K$43),3,IF(AND(S5&gt;=$L$43,S5&lt;=$M$43),2,1))))),"")</f>
        <v/>
      </c>
      <c r="V5" s="4" t="str">
        <f>IF(S5 = "","",IF(OR($S5=$F$43,$S5=$H$43,$S5=$J$43,$S5=$L$43,$S5=$N$43),"-"," "))</f>
        <v/>
      </c>
      <c r="W5" s="1"/>
      <c r="X5" s="1"/>
      <c r="Y5" s="1"/>
      <c r="Z5" s="1"/>
    </row>
    <row r="6" spans="1:27" x14ac:dyDescent="0.25">
      <c r="A6">
        <v>2</v>
      </c>
      <c r="B6" s="100" t="str">
        <f>IF(ISBLANK(Gesamt!B7),"",Gesamt!B7)</f>
        <v/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14" t="str">
        <f t="shared" ref="S6:S38" si="0">IF(ISBLANK(C6),"",SUM(C6:R6))</f>
        <v/>
      </c>
      <c r="T6" s="4" t="str">
        <f t="shared" ref="T6:T38" si="1">IF(S6 = "","",IF(OR($S6=$E$43,$S6=$G$43,$S6=$I$43,$S6=$K$43,$S6=$M$43),"+"," "))</f>
        <v/>
      </c>
      <c r="U6" s="13" t="str">
        <f t="shared" ref="U6:U38" si="2">IF(ISNUMBER(S6),IF(AND(S6&gt;=$D$43,S6&lt;=$E$43),6,IF(AND(S6&gt;=$F$43,S6&lt;=$G$43),5,IF(AND(S6&gt;=$H$43,S6&lt;=$I$43),4,IF(AND(S6&gt;=$J$43,S6&lt;=$K$43),3,IF(AND(S6&gt;=$L$43,S6&lt;=$M$43),2,1))))),"")</f>
        <v/>
      </c>
      <c r="V6" s="4" t="str">
        <f t="shared" ref="V6:V38" si="3">IF(S6 = "","",IF(OR($S6=$F$43,$S6=$H$43,$S6=$J$43,$S6=$L$43,$S6=$N$43),"-"," "))</f>
        <v/>
      </c>
      <c r="W6" s="1"/>
      <c r="X6" s="1"/>
      <c r="Y6" s="1"/>
      <c r="Z6" s="1"/>
    </row>
    <row r="7" spans="1:27" x14ac:dyDescent="0.25">
      <c r="A7">
        <v>3</v>
      </c>
      <c r="B7" s="100" t="str">
        <f>IF(ISBLANK(Gesamt!B8),"",Gesamt!B8)</f>
        <v/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14" t="str">
        <f t="shared" si="0"/>
        <v/>
      </c>
      <c r="T7" s="4" t="str">
        <f t="shared" si="1"/>
        <v/>
      </c>
      <c r="U7" s="13" t="str">
        <f t="shared" si="2"/>
        <v/>
      </c>
      <c r="V7" s="4" t="str">
        <f t="shared" si="3"/>
        <v/>
      </c>
      <c r="W7" s="1"/>
      <c r="X7" s="1"/>
      <c r="Y7" s="1"/>
      <c r="Z7" s="1"/>
    </row>
    <row r="8" spans="1:27" x14ac:dyDescent="0.25">
      <c r="A8">
        <v>4</v>
      </c>
      <c r="B8" s="100" t="str">
        <f>IF(ISBLANK(Gesamt!B9),"",Gesamt!B9)</f>
        <v/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14" t="str">
        <f t="shared" si="0"/>
        <v/>
      </c>
      <c r="T8" s="4" t="str">
        <f t="shared" si="1"/>
        <v/>
      </c>
      <c r="U8" s="13" t="str">
        <f t="shared" si="2"/>
        <v/>
      </c>
      <c r="V8" s="4" t="str">
        <f t="shared" si="3"/>
        <v/>
      </c>
      <c r="W8" s="1"/>
      <c r="X8" s="1"/>
      <c r="Y8" s="1"/>
      <c r="Z8" s="1"/>
    </row>
    <row r="9" spans="1:27" ht="12" customHeight="1" x14ac:dyDescent="0.25">
      <c r="A9" s="85">
        <v>5</v>
      </c>
      <c r="B9" s="101" t="str">
        <f>IF(ISBLANK(Gesamt!B10),"",Gesamt!B10)</f>
        <v/>
      </c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7" t="str">
        <f t="shared" si="0"/>
        <v/>
      </c>
      <c r="T9" s="98" t="str">
        <f t="shared" si="1"/>
        <v/>
      </c>
      <c r="U9" s="99" t="str">
        <f t="shared" si="2"/>
        <v/>
      </c>
      <c r="V9" s="98" t="str">
        <f t="shared" si="3"/>
        <v/>
      </c>
      <c r="W9" s="1"/>
      <c r="X9" s="1"/>
      <c r="Y9" s="1"/>
      <c r="Z9" s="1"/>
    </row>
    <row r="10" spans="1:27" x14ac:dyDescent="0.25">
      <c r="A10">
        <v>6</v>
      </c>
      <c r="B10" s="100" t="str">
        <f>IF(ISBLANK(Gesamt!B11),"",Gesamt!B11)</f>
        <v/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14" t="str">
        <f t="shared" si="0"/>
        <v/>
      </c>
      <c r="T10" s="4" t="str">
        <f t="shared" si="1"/>
        <v/>
      </c>
      <c r="U10" s="13" t="str">
        <f t="shared" si="2"/>
        <v/>
      </c>
      <c r="V10" s="4" t="str">
        <f t="shared" si="3"/>
        <v/>
      </c>
      <c r="W10" s="1"/>
      <c r="X10" s="1"/>
      <c r="Y10" s="1"/>
      <c r="Z10" s="1"/>
    </row>
    <row r="11" spans="1:27" x14ac:dyDescent="0.25">
      <c r="A11">
        <v>7</v>
      </c>
      <c r="B11" s="100" t="str">
        <f>IF(ISBLANK(Gesamt!B12),"",Gesamt!B12)</f>
        <v/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14" t="str">
        <f t="shared" si="0"/>
        <v/>
      </c>
      <c r="T11" s="4" t="str">
        <f t="shared" si="1"/>
        <v/>
      </c>
      <c r="U11" s="13" t="str">
        <f t="shared" si="2"/>
        <v/>
      </c>
      <c r="V11" s="4" t="str">
        <f t="shared" si="3"/>
        <v/>
      </c>
      <c r="W11" s="1"/>
      <c r="X11" s="1"/>
      <c r="Y11" s="1"/>
      <c r="Z11" s="1"/>
    </row>
    <row r="12" spans="1:27" x14ac:dyDescent="0.25">
      <c r="A12">
        <v>8</v>
      </c>
      <c r="B12" s="100" t="str">
        <f>IF(ISBLANK(Gesamt!B13),"",Gesamt!B13)</f>
        <v/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14" t="str">
        <f t="shared" si="0"/>
        <v/>
      </c>
      <c r="T12" s="4" t="str">
        <f t="shared" si="1"/>
        <v/>
      </c>
      <c r="U12" s="13" t="str">
        <f t="shared" si="2"/>
        <v/>
      </c>
      <c r="V12" s="4" t="str">
        <f t="shared" si="3"/>
        <v/>
      </c>
      <c r="W12" s="1"/>
      <c r="X12" s="1"/>
      <c r="Y12" s="1"/>
      <c r="Z12" s="1"/>
    </row>
    <row r="13" spans="1:27" x14ac:dyDescent="0.25">
      <c r="A13">
        <v>9</v>
      </c>
      <c r="B13" s="100" t="str">
        <f>IF(ISBLANK(Gesamt!B14),"",Gesamt!B14)</f>
        <v/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14" t="str">
        <f t="shared" si="0"/>
        <v/>
      </c>
      <c r="T13" s="4" t="str">
        <f t="shared" si="1"/>
        <v/>
      </c>
      <c r="U13" s="13" t="str">
        <f t="shared" si="2"/>
        <v/>
      </c>
      <c r="V13" s="4" t="str">
        <f t="shared" si="3"/>
        <v/>
      </c>
      <c r="W13" s="1"/>
      <c r="X13" s="1"/>
      <c r="Y13" s="1"/>
      <c r="Z13" s="1"/>
    </row>
    <row r="14" spans="1:27" x14ac:dyDescent="0.25">
      <c r="A14" s="85">
        <v>10</v>
      </c>
      <c r="B14" s="101" t="str">
        <f>IF(ISBLANK(Gesamt!B15),"",Gesamt!B15)</f>
        <v/>
      </c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7" t="str">
        <f t="shared" si="0"/>
        <v/>
      </c>
      <c r="T14" s="98" t="str">
        <f t="shared" si="1"/>
        <v/>
      </c>
      <c r="U14" s="99" t="str">
        <f t="shared" si="2"/>
        <v/>
      </c>
      <c r="V14" s="98" t="str">
        <f t="shared" si="3"/>
        <v/>
      </c>
      <c r="W14" s="1"/>
      <c r="X14" s="1"/>
      <c r="Y14" s="1"/>
      <c r="Z14" s="1"/>
    </row>
    <row r="15" spans="1:27" x14ac:dyDescent="0.25">
      <c r="A15">
        <v>11</v>
      </c>
      <c r="B15" s="100" t="str">
        <f>IF(ISBLANK(Gesamt!B16),"",Gesamt!B16)</f>
        <v/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14" t="str">
        <f t="shared" si="0"/>
        <v/>
      </c>
      <c r="T15" s="4" t="str">
        <f t="shared" si="1"/>
        <v/>
      </c>
      <c r="U15" s="13" t="str">
        <f t="shared" si="2"/>
        <v/>
      </c>
      <c r="V15" s="4" t="str">
        <f t="shared" si="3"/>
        <v/>
      </c>
      <c r="W15" s="1"/>
      <c r="X15" s="1"/>
      <c r="Y15" s="1"/>
      <c r="Z15" s="1"/>
    </row>
    <row r="16" spans="1:27" x14ac:dyDescent="0.25">
      <c r="A16">
        <v>12</v>
      </c>
      <c r="B16" s="100" t="str">
        <f>IF(ISBLANK(Gesamt!B17),"",Gesamt!B17)</f>
        <v/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14" t="str">
        <f t="shared" si="0"/>
        <v/>
      </c>
      <c r="T16" s="4" t="str">
        <f t="shared" si="1"/>
        <v/>
      </c>
      <c r="U16" s="13" t="str">
        <f t="shared" si="2"/>
        <v/>
      </c>
      <c r="V16" s="4" t="str">
        <f t="shared" si="3"/>
        <v/>
      </c>
      <c r="W16" s="1"/>
      <c r="X16" s="1"/>
      <c r="Y16" s="1"/>
      <c r="Z16" s="1"/>
    </row>
    <row r="17" spans="1:26" x14ac:dyDescent="0.25">
      <c r="A17">
        <v>13</v>
      </c>
      <c r="B17" s="100" t="str">
        <f>IF(ISBLANK(Gesamt!B18),"",Gesamt!B18)</f>
        <v/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14" t="str">
        <f t="shared" si="0"/>
        <v/>
      </c>
      <c r="T17" s="4" t="str">
        <f t="shared" si="1"/>
        <v/>
      </c>
      <c r="U17" s="13" t="str">
        <f t="shared" si="2"/>
        <v/>
      </c>
      <c r="V17" s="4" t="str">
        <f t="shared" si="3"/>
        <v/>
      </c>
      <c r="W17" s="1"/>
      <c r="X17" s="1"/>
      <c r="Y17" s="1"/>
      <c r="Z17" s="1"/>
    </row>
    <row r="18" spans="1:26" x14ac:dyDescent="0.25">
      <c r="A18">
        <v>14</v>
      </c>
      <c r="B18" s="100" t="str">
        <f>IF(ISBLANK(Gesamt!B19),"",Gesamt!B19)</f>
        <v/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14" t="str">
        <f t="shared" si="0"/>
        <v/>
      </c>
      <c r="T18" s="4" t="str">
        <f t="shared" si="1"/>
        <v/>
      </c>
      <c r="U18" s="13" t="str">
        <f t="shared" si="2"/>
        <v/>
      </c>
      <c r="V18" s="4" t="str">
        <f t="shared" si="3"/>
        <v/>
      </c>
      <c r="W18" s="1"/>
      <c r="X18" s="1"/>
      <c r="Y18" s="1"/>
      <c r="Z18" s="1"/>
    </row>
    <row r="19" spans="1:26" x14ac:dyDescent="0.25">
      <c r="A19" s="85">
        <v>15</v>
      </c>
      <c r="B19" s="101" t="str">
        <f>IF(ISBLANK(Gesamt!B20),"",Gesamt!B20)</f>
        <v/>
      </c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7" t="str">
        <f t="shared" si="0"/>
        <v/>
      </c>
      <c r="T19" s="98" t="str">
        <f t="shared" si="1"/>
        <v/>
      </c>
      <c r="U19" s="99" t="str">
        <f t="shared" si="2"/>
        <v/>
      </c>
      <c r="V19" s="98" t="str">
        <f t="shared" si="3"/>
        <v/>
      </c>
      <c r="W19" s="1"/>
      <c r="X19" s="1"/>
      <c r="Y19" s="1"/>
      <c r="Z19" s="1"/>
    </row>
    <row r="20" spans="1:26" x14ac:dyDescent="0.25">
      <c r="A20">
        <v>16</v>
      </c>
      <c r="B20" s="100" t="str">
        <f>IF(ISBLANK(Gesamt!B21),"",Gesamt!B21)</f>
        <v/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14" t="str">
        <f t="shared" si="0"/>
        <v/>
      </c>
      <c r="T20" s="4" t="str">
        <f t="shared" si="1"/>
        <v/>
      </c>
      <c r="U20" s="13" t="str">
        <f t="shared" si="2"/>
        <v/>
      </c>
      <c r="V20" s="4" t="str">
        <f t="shared" si="3"/>
        <v/>
      </c>
      <c r="W20" s="1"/>
      <c r="X20" s="1"/>
      <c r="Y20" s="1"/>
      <c r="Z20" s="1"/>
    </row>
    <row r="21" spans="1:26" x14ac:dyDescent="0.25">
      <c r="A21">
        <v>17</v>
      </c>
      <c r="B21" s="100" t="str">
        <f>IF(ISBLANK(Gesamt!B22),"",Gesamt!B22)</f>
        <v/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14" t="str">
        <f t="shared" si="0"/>
        <v/>
      </c>
      <c r="T21" s="4" t="str">
        <f t="shared" si="1"/>
        <v/>
      </c>
      <c r="U21" s="13" t="str">
        <f t="shared" si="2"/>
        <v/>
      </c>
      <c r="V21" s="4" t="str">
        <f t="shared" si="3"/>
        <v/>
      </c>
      <c r="W21" s="1"/>
      <c r="X21" s="1"/>
      <c r="Y21" s="1"/>
      <c r="Z21" s="1"/>
    </row>
    <row r="22" spans="1:26" x14ac:dyDescent="0.25">
      <c r="A22">
        <v>18</v>
      </c>
      <c r="B22" s="100" t="str">
        <f>IF(ISBLANK(Gesamt!B23),"",Gesamt!B23)</f>
        <v/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14" t="str">
        <f t="shared" si="0"/>
        <v/>
      </c>
      <c r="T22" s="4" t="str">
        <f t="shared" si="1"/>
        <v/>
      </c>
      <c r="U22" s="13" t="str">
        <f t="shared" si="2"/>
        <v/>
      </c>
      <c r="V22" s="4" t="str">
        <f t="shared" si="3"/>
        <v/>
      </c>
      <c r="W22" s="1"/>
      <c r="X22" s="1"/>
      <c r="Y22" s="1"/>
      <c r="Z22" s="1"/>
    </row>
    <row r="23" spans="1:26" ht="13" customHeight="1" x14ac:dyDescent="0.25">
      <c r="A23">
        <v>19</v>
      </c>
      <c r="B23" s="100" t="str">
        <f>IF(ISBLANK(Gesamt!B24),"",Gesamt!B24)</f>
        <v/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14" t="str">
        <f t="shared" si="0"/>
        <v/>
      </c>
      <c r="T23" s="4" t="str">
        <f t="shared" si="1"/>
        <v/>
      </c>
      <c r="U23" s="13" t="str">
        <f t="shared" si="2"/>
        <v/>
      </c>
      <c r="V23" s="4" t="str">
        <f t="shared" si="3"/>
        <v/>
      </c>
      <c r="W23" s="1"/>
      <c r="X23" s="1"/>
      <c r="Y23" s="1"/>
      <c r="Z23" s="1"/>
    </row>
    <row r="24" spans="1:26" x14ac:dyDescent="0.25">
      <c r="A24" s="85">
        <v>20</v>
      </c>
      <c r="B24" s="101" t="str">
        <f>IF(ISBLANK(Gesamt!B25),"",Gesamt!B25)</f>
        <v/>
      </c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7" t="str">
        <f t="shared" si="0"/>
        <v/>
      </c>
      <c r="T24" s="98" t="str">
        <f t="shared" si="1"/>
        <v/>
      </c>
      <c r="U24" s="99" t="str">
        <f t="shared" si="2"/>
        <v/>
      </c>
      <c r="V24" s="98" t="str">
        <f t="shared" si="3"/>
        <v/>
      </c>
      <c r="W24" s="1"/>
      <c r="X24" s="1"/>
      <c r="Y24" s="1"/>
      <c r="Z24" s="1"/>
    </row>
    <row r="25" spans="1:26" x14ac:dyDescent="0.25">
      <c r="A25">
        <v>21</v>
      </c>
      <c r="B25" s="100" t="str">
        <f>IF(ISBLANK(Gesamt!B26),"",Gesamt!B26)</f>
        <v/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14" t="str">
        <f t="shared" si="0"/>
        <v/>
      </c>
      <c r="T25" s="4" t="str">
        <f t="shared" si="1"/>
        <v/>
      </c>
      <c r="U25" s="13" t="str">
        <f t="shared" si="2"/>
        <v/>
      </c>
      <c r="V25" s="4" t="str">
        <f t="shared" si="3"/>
        <v/>
      </c>
      <c r="W25" s="1"/>
      <c r="X25" s="1"/>
      <c r="Y25" s="1"/>
      <c r="Z25" s="1"/>
    </row>
    <row r="26" spans="1:26" x14ac:dyDescent="0.25">
      <c r="A26">
        <v>22</v>
      </c>
      <c r="B26" s="100" t="str">
        <f>IF(ISBLANK(Gesamt!B27),"",Gesamt!B27)</f>
        <v/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14" t="str">
        <f t="shared" si="0"/>
        <v/>
      </c>
      <c r="T26" s="4" t="str">
        <f t="shared" si="1"/>
        <v/>
      </c>
      <c r="U26" s="13" t="str">
        <f t="shared" si="2"/>
        <v/>
      </c>
      <c r="V26" s="4" t="str">
        <f t="shared" si="3"/>
        <v/>
      </c>
      <c r="W26" s="1"/>
      <c r="X26" s="1"/>
      <c r="Y26" s="1"/>
      <c r="Z26" s="1"/>
    </row>
    <row r="27" spans="1:26" ht="15.5" customHeight="1" x14ac:dyDescent="0.25">
      <c r="A27">
        <v>23</v>
      </c>
      <c r="B27" s="100" t="str">
        <f>IF(ISBLANK(Gesamt!B28),"",Gesamt!B28)</f>
        <v/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14" t="str">
        <f t="shared" si="0"/>
        <v/>
      </c>
      <c r="T27" s="4" t="str">
        <f t="shared" si="1"/>
        <v/>
      </c>
      <c r="U27" s="13" t="str">
        <f t="shared" si="2"/>
        <v/>
      </c>
      <c r="V27" s="4" t="str">
        <f t="shared" si="3"/>
        <v/>
      </c>
      <c r="W27" s="1"/>
      <c r="X27" s="1"/>
      <c r="Y27" s="1"/>
      <c r="Z27" s="1"/>
    </row>
    <row r="28" spans="1:26" x14ac:dyDescent="0.25">
      <c r="A28">
        <v>24</v>
      </c>
      <c r="B28" s="100" t="str">
        <f>IF(ISBLANK(Gesamt!B29),"",Gesamt!B29)</f>
        <v/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14" t="str">
        <f t="shared" si="0"/>
        <v/>
      </c>
      <c r="T28" s="4" t="str">
        <f t="shared" si="1"/>
        <v/>
      </c>
      <c r="U28" s="13" t="str">
        <f t="shared" si="2"/>
        <v/>
      </c>
      <c r="V28" s="4" t="str">
        <f t="shared" si="3"/>
        <v/>
      </c>
      <c r="W28" s="1"/>
      <c r="X28" s="1"/>
      <c r="Y28" s="1"/>
      <c r="Z28" s="1"/>
    </row>
    <row r="29" spans="1:26" x14ac:dyDescent="0.25">
      <c r="A29" s="85">
        <v>25</v>
      </c>
      <c r="B29" s="101" t="str">
        <f>IF(ISBLANK(Gesamt!B30),"",Gesamt!B30)</f>
        <v/>
      </c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7" t="str">
        <f t="shared" si="0"/>
        <v/>
      </c>
      <c r="T29" s="98" t="str">
        <f t="shared" si="1"/>
        <v/>
      </c>
      <c r="U29" s="99" t="str">
        <f t="shared" si="2"/>
        <v/>
      </c>
      <c r="V29" s="98" t="str">
        <f t="shared" si="3"/>
        <v/>
      </c>
      <c r="W29" s="1"/>
      <c r="X29" s="1"/>
      <c r="Y29" s="1"/>
      <c r="Z29" s="1"/>
    </row>
    <row r="30" spans="1:26" x14ac:dyDescent="0.25">
      <c r="A30">
        <v>26</v>
      </c>
      <c r="B30" s="100" t="str">
        <f>IF(ISBLANK(Gesamt!B31),"",Gesamt!B31)</f>
        <v/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14" t="str">
        <f t="shared" si="0"/>
        <v/>
      </c>
      <c r="T30" s="4" t="str">
        <f t="shared" si="1"/>
        <v/>
      </c>
      <c r="U30" s="13" t="str">
        <f t="shared" si="2"/>
        <v/>
      </c>
      <c r="V30" s="4" t="str">
        <f t="shared" si="3"/>
        <v/>
      </c>
      <c r="W30" s="1"/>
      <c r="X30" s="1"/>
      <c r="Y30" s="1"/>
      <c r="Z30" s="1"/>
    </row>
    <row r="31" spans="1:26" ht="14" customHeight="1" x14ac:dyDescent="0.25">
      <c r="A31">
        <v>27</v>
      </c>
      <c r="B31" s="100" t="str">
        <f>IF(ISBLANK(Gesamt!B32),"",Gesamt!B32)</f>
        <v/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14" t="str">
        <f t="shared" si="0"/>
        <v/>
      </c>
      <c r="T31" s="4" t="str">
        <f t="shared" si="1"/>
        <v/>
      </c>
      <c r="U31" s="13" t="str">
        <f t="shared" si="2"/>
        <v/>
      </c>
      <c r="V31" s="4" t="str">
        <f t="shared" si="3"/>
        <v/>
      </c>
      <c r="W31" s="1"/>
      <c r="X31" s="1"/>
      <c r="Y31" s="1"/>
      <c r="Z31" s="1"/>
    </row>
    <row r="32" spans="1:26" x14ac:dyDescent="0.25">
      <c r="A32">
        <v>28</v>
      </c>
      <c r="B32" s="100" t="str">
        <f>IF(ISBLANK(Gesamt!B33),"",Gesamt!B33)</f>
        <v/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14" t="str">
        <f t="shared" si="0"/>
        <v/>
      </c>
      <c r="T32" s="4" t="str">
        <f t="shared" si="1"/>
        <v/>
      </c>
      <c r="U32" s="13" t="str">
        <f t="shared" si="2"/>
        <v/>
      </c>
      <c r="V32" s="4" t="str">
        <f t="shared" si="3"/>
        <v/>
      </c>
      <c r="W32" s="1"/>
      <c r="X32" s="1"/>
      <c r="Y32" s="1"/>
      <c r="Z32" s="1"/>
    </row>
    <row r="33" spans="1:27" x14ac:dyDescent="0.25">
      <c r="A33">
        <v>29</v>
      </c>
      <c r="B33" s="100" t="str">
        <f>IF(ISBLANK(Gesamt!B34),"",Gesamt!B34)</f>
        <v/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14" t="str">
        <f t="shared" si="0"/>
        <v/>
      </c>
      <c r="T33" s="4" t="str">
        <f t="shared" si="1"/>
        <v/>
      </c>
      <c r="U33" s="13" t="str">
        <f t="shared" si="2"/>
        <v/>
      </c>
      <c r="V33" s="4" t="str">
        <f t="shared" si="3"/>
        <v/>
      </c>
      <c r="W33" s="1"/>
      <c r="X33" s="1"/>
      <c r="Y33" s="1"/>
      <c r="Z33" s="1"/>
    </row>
    <row r="34" spans="1:27" x14ac:dyDescent="0.25">
      <c r="A34" s="85">
        <v>30</v>
      </c>
      <c r="B34" s="101" t="str">
        <f>IF(ISBLANK(Gesamt!B35),"",Gesamt!B35)</f>
        <v/>
      </c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7" t="str">
        <f t="shared" si="0"/>
        <v/>
      </c>
      <c r="T34" s="98" t="str">
        <f t="shared" si="1"/>
        <v/>
      </c>
      <c r="U34" s="99" t="str">
        <f t="shared" si="2"/>
        <v/>
      </c>
      <c r="V34" s="98" t="str">
        <f t="shared" si="3"/>
        <v/>
      </c>
      <c r="W34" s="1"/>
      <c r="X34" s="1"/>
      <c r="Y34" s="1"/>
      <c r="Z34" s="1"/>
    </row>
    <row r="35" spans="1:27" x14ac:dyDescent="0.25">
      <c r="A35">
        <v>31</v>
      </c>
      <c r="B35" s="100" t="str">
        <f>IF(ISBLANK(Gesamt!B36),"",Gesamt!B36)</f>
        <v/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14" t="str">
        <f t="shared" si="0"/>
        <v/>
      </c>
      <c r="T35" s="4" t="str">
        <f t="shared" si="1"/>
        <v/>
      </c>
      <c r="U35" s="13" t="str">
        <f t="shared" si="2"/>
        <v/>
      </c>
      <c r="V35" s="4" t="str">
        <f t="shared" si="3"/>
        <v/>
      </c>
      <c r="W35" s="1"/>
      <c r="X35" s="1"/>
      <c r="Y35" s="1"/>
      <c r="Z35" s="1"/>
    </row>
    <row r="36" spans="1:27" x14ac:dyDescent="0.25">
      <c r="A36">
        <v>32</v>
      </c>
      <c r="B36" s="100" t="str">
        <f>IF(ISBLANK(Gesamt!B37),"",Gesamt!B37)</f>
        <v/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14" t="str">
        <f t="shared" si="0"/>
        <v/>
      </c>
      <c r="T36" s="4" t="str">
        <f t="shared" si="1"/>
        <v/>
      </c>
      <c r="U36" s="13" t="str">
        <f t="shared" si="2"/>
        <v/>
      </c>
      <c r="V36" s="4" t="str">
        <f t="shared" si="3"/>
        <v/>
      </c>
      <c r="W36" s="1"/>
      <c r="X36" s="1"/>
      <c r="Y36" s="1"/>
      <c r="Z36" s="1"/>
    </row>
    <row r="37" spans="1:27" x14ac:dyDescent="0.25">
      <c r="A37">
        <v>33</v>
      </c>
      <c r="B37" s="100" t="str">
        <f>IF(ISBLANK(Gesamt!B38),"",Gesamt!B38)</f>
        <v/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14" t="str">
        <f t="shared" si="0"/>
        <v/>
      </c>
      <c r="T37" s="4" t="str">
        <f t="shared" si="1"/>
        <v/>
      </c>
      <c r="U37" s="13" t="str">
        <f t="shared" si="2"/>
        <v/>
      </c>
      <c r="V37" s="4" t="str">
        <f t="shared" si="3"/>
        <v/>
      </c>
      <c r="W37" s="1"/>
      <c r="X37" s="1"/>
      <c r="Y37" s="1"/>
      <c r="Z37" s="1"/>
    </row>
    <row r="38" spans="1:27" ht="11" customHeight="1" thickBot="1" x14ac:dyDescent="0.3">
      <c r="A38" s="15">
        <v>34</v>
      </c>
      <c r="B38" s="102" t="str">
        <f>IF(ISBLANK(Gesamt!B39),"",Gesamt!B39)</f>
        <v/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17" t="str">
        <f t="shared" si="0"/>
        <v/>
      </c>
      <c r="T38" s="18" t="str">
        <f t="shared" si="1"/>
        <v/>
      </c>
      <c r="U38" s="16" t="str">
        <f t="shared" si="2"/>
        <v/>
      </c>
      <c r="V38" s="18" t="str">
        <f t="shared" si="3"/>
        <v/>
      </c>
      <c r="W38" s="1"/>
      <c r="X38" s="1"/>
      <c r="Y38" s="1"/>
      <c r="Z38" s="1"/>
    </row>
    <row r="39" spans="1:27" x14ac:dyDescent="0.25">
      <c r="B39" s="93" t="s">
        <v>18</v>
      </c>
      <c r="C39" s="92" t="str">
        <f>IF(ISBLANK(C4),"",AVERAGE(C5:C38))</f>
        <v/>
      </c>
      <c r="D39" s="92" t="str">
        <f t="shared" ref="D39:R39" si="4">IF(ISBLANK(D4),"",AVERAGE(D5:D38))</f>
        <v/>
      </c>
      <c r="E39" s="92" t="str">
        <f t="shared" si="4"/>
        <v/>
      </c>
      <c r="F39" s="92" t="str">
        <f t="shared" si="4"/>
        <v/>
      </c>
      <c r="G39" s="92" t="str">
        <f t="shared" si="4"/>
        <v/>
      </c>
      <c r="H39" s="92" t="str">
        <f t="shared" si="4"/>
        <v/>
      </c>
      <c r="I39" s="92" t="str">
        <f t="shared" si="4"/>
        <v/>
      </c>
      <c r="J39" s="92" t="str">
        <f t="shared" si="4"/>
        <v/>
      </c>
      <c r="K39" s="92" t="str">
        <f t="shared" si="4"/>
        <v/>
      </c>
      <c r="L39" s="92" t="str">
        <f t="shared" si="4"/>
        <v/>
      </c>
      <c r="M39" s="92" t="str">
        <f t="shared" si="4"/>
        <v/>
      </c>
      <c r="N39" s="92" t="str">
        <f t="shared" si="4"/>
        <v/>
      </c>
      <c r="O39" s="92" t="str">
        <f t="shared" si="4"/>
        <v/>
      </c>
      <c r="P39" s="92" t="str">
        <f t="shared" si="4"/>
        <v/>
      </c>
      <c r="Q39" s="92" t="str">
        <f t="shared" si="4"/>
        <v/>
      </c>
      <c r="R39" s="92" t="str">
        <f t="shared" si="4"/>
        <v/>
      </c>
      <c r="S39" s="92" t="str">
        <f>IF(ISNUMBER(S5),AVERAGE(S5:S38),"")</f>
        <v/>
      </c>
      <c r="T39" s="130" t="str">
        <f>IF(ISNUMBER(U5),AVERAGE(U5:U38),"")</f>
        <v/>
      </c>
      <c r="U39" s="131"/>
      <c r="V39" s="131"/>
      <c r="W39" s="1"/>
      <c r="X39" s="1"/>
      <c r="Y39" s="1"/>
      <c r="Z39" s="1"/>
    </row>
    <row r="41" spans="1:27" ht="20" x14ac:dyDescent="0.4">
      <c r="B41" s="6" t="s">
        <v>3</v>
      </c>
      <c r="C41" s="6"/>
      <c r="D41" s="6"/>
      <c r="E41" s="6"/>
      <c r="F41" s="6"/>
      <c r="G41" s="6"/>
      <c r="Q41" s="129" t="s">
        <v>17</v>
      </c>
      <c r="R41" s="129"/>
      <c r="S41" s="137"/>
      <c r="T41" s="137"/>
      <c r="U41" s="137"/>
      <c r="V41" s="137"/>
      <c r="W41" s="31"/>
      <c r="X41" s="32"/>
      <c r="Y41" s="32"/>
      <c r="Z41" s="53"/>
      <c r="AA41" s="53"/>
    </row>
    <row r="42" spans="1:27" ht="13" thickBot="1" x14ac:dyDescent="0.3">
      <c r="B42" s="7" t="s">
        <v>1</v>
      </c>
      <c r="C42" s="7"/>
      <c r="D42" s="140">
        <v>6</v>
      </c>
      <c r="E42" s="135"/>
      <c r="F42" s="134">
        <v>5</v>
      </c>
      <c r="G42" s="135"/>
      <c r="H42" s="134">
        <v>4</v>
      </c>
      <c r="I42" s="135"/>
      <c r="J42" s="134">
        <v>3</v>
      </c>
      <c r="K42" s="135"/>
      <c r="L42" s="134">
        <v>2</v>
      </c>
      <c r="M42" s="135"/>
      <c r="N42" s="134">
        <v>1</v>
      </c>
      <c r="O42" s="140"/>
      <c r="R42" t="s">
        <v>21</v>
      </c>
      <c r="S42" s="30"/>
      <c r="W42" s="129"/>
      <c r="X42" s="129"/>
      <c r="Y42" s="129"/>
      <c r="Z42"/>
    </row>
    <row r="43" spans="1:27" ht="13" thickBot="1" x14ac:dyDescent="0.3">
      <c r="B43" s="7" t="s">
        <v>4</v>
      </c>
      <c r="C43" s="7"/>
      <c r="D43" s="52">
        <v>0</v>
      </c>
      <c r="E43" s="46"/>
      <c r="F43" s="51">
        <f>E43+0.5</f>
        <v>0.5</v>
      </c>
      <c r="G43" s="46"/>
      <c r="H43" s="51">
        <f>G43+0.5</f>
        <v>0.5</v>
      </c>
      <c r="I43" s="46"/>
      <c r="J43" s="51">
        <f>I43+0.5</f>
        <v>0.5</v>
      </c>
      <c r="K43" s="46"/>
      <c r="L43" s="51">
        <f>K43+0.5</f>
        <v>0.5</v>
      </c>
      <c r="M43" s="46"/>
      <c r="N43" s="51">
        <f>M43+0.5</f>
        <v>0.5</v>
      </c>
      <c r="O43" s="48">
        <f>S4</f>
        <v>0</v>
      </c>
      <c r="R43" t="s">
        <v>22</v>
      </c>
      <c r="S43" s="30"/>
    </row>
    <row r="44" spans="1:27" ht="13" thickBot="1" x14ac:dyDescent="0.3">
      <c r="B44" s="7" t="s">
        <v>5</v>
      </c>
      <c r="C44" s="7"/>
      <c r="D44" s="141">
        <f>COUNTIF(U5:U38,6)</f>
        <v>0</v>
      </c>
      <c r="E44" s="139"/>
      <c r="F44" s="138">
        <f>COUNTIF(U5:U38,5)</f>
        <v>0</v>
      </c>
      <c r="G44" s="139"/>
      <c r="H44" s="138">
        <f>COUNTIF(U5:U38,4)</f>
        <v>0</v>
      </c>
      <c r="I44" s="139"/>
      <c r="J44" s="138">
        <f>COUNTIF(U5:U38,3)</f>
        <v>0</v>
      </c>
      <c r="K44" s="139"/>
      <c r="L44" s="138">
        <f>COUNTIF(U5:U38,2)</f>
        <v>0</v>
      </c>
      <c r="M44" s="139"/>
      <c r="N44" s="138">
        <f>COUNTIF(U5:U38,1)</f>
        <v>0</v>
      </c>
      <c r="O44" s="141"/>
    </row>
    <row r="45" spans="1:27" x14ac:dyDescent="0.25">
      <c r="D45" s="142" t="str">
        <f>IF(U47 = 0,"",(D44+F44)/U47)</f>
        <v/>
      </c>
      <c r="E45" s="142"/>
      <c r="F45" s="142"/>
      <c r="G45" s="142"/>
    </row>
    <row r="46" spans="1:27" ht="6" customHeight="1" x14ac:dyDescent="0.25"/>
    <row r="47" spans="1:27" ht="14" x14ac:dyDescent="0.3">
      <c r="B47" s="7" t="s">
        <v>7</v>
      </c>
      <c r="C47" s="7"/>
      <c r="D47" s="7"/>
      <c r="E47" s="9">
        <v>19</v>
      </c>
      <c r="F47" s="9"/>
      <c r="G47" s="9">
        <v>44</v>
      </c>
      <c r="H47" s="9"/>
      <c r="I47" s="9">
        <v>60</v>
      </c>
      <c r="J47" s="9"/>
      <c r="K47" s="9">
        <v>76</v>
      </c>
      <c r="L47" s="9"/>
      <c r="M47" s="9">
        <v>92</v>
      </c>
      <c r="R47" s="132" t="s">
        <v>19</v>
      </c>
      <c r="S47" s="132"/>
      <c r="T47" s="132"/>
      <c r="U47" s="127">
        <f>$D$44+$F$44+$H$44+$J$44+$L$44+$N$44</f>
        <v>0</v>
      </c>
      <c r="V47" s="127"/>
    </row>
    <row r="48" spans="1:27" x14ac:dyDescent="0.25">
      <c r="E48" s="4">
        <f>O43*E47/100</f>
        <v>0</v>
      </c>
      <c r="F48"/>
      <c r="G48" s="4">
        <f>O43*G47/100</f>
        <v>0</v>
      </c>
      <c r="I48" s="4">
        <f>O43*I47/100</f>
        <v>0</v>
      </c>
      <c r="K48" s="4">
        <f>O43*K47/100</f>
        <v>0</v>
      </c>
      <c r="M48" s="4">
        <f>O43*M47/100</f>
        <v>0</v>
      </c>
      <c r="T48" s="29"/>
      <c r="U48" s="29"/>
      <c r="V48" s="29"/>
    </row>
    <row r="49" spans="1:22" x14ac:dyDescent="0.25">
      <c r="T49" s="29"/>
      <c r="U49" s="29"/>
      <c r="V49" s="29"/>
    </row>
    <row r="50" spans="1:22" ht="15.5" x14ac:dyDescent="0.35">
      <c r="B50" s="24" t="s">
        <v>20</v>
      </c>
      <c r="T50" s="29"/>
      <c r="U50" s="29"/>
      <c r="V50" s="29"/>
    </row>
    <row r="51" spans="1:22" x14ac:dyDescent="0.25">
      <c r="B51" s="23" t="s">
        <v>2</v>
      </c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5" t="s">
        <v>0</v>
      </c>
      <c r="T51" s="133" t="s">
        <v>1</v>
      </c>
      <c r="U51" s="133"/>
      <c r="V51" s="133"/>
    </row>
    <row r="52" spans="1:22" x14ac:dyDescent="0.25">
      <c r="B52" s="25" t="s">
        <v>6</v>
      </c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7">
        <v>0</v>
      </c>
      <c r="T52" s="36"/>
      <c r="U52" s="36"/>
      <c r="V52" s="36"/>
    </row>
    <row r="53" spans="1:22" x14ac:dyDescent="0.25">
      <c r="B53" s="20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9">
        <v>0</v>
      </c>
      <c r="T53" s="38"/>
      <c r="U53" s="40"/>
      <c r="V53" s="38"/>
    </row>
    <row r="54" spans="1:22" x14ac:dyDescent="0.25">
      <c r="A54">
        <v>2</v>
      </c>
      <c r="B54" s="20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9">
        <f>SUM(C54:R54)</f>
        <v>0</v>
      </c>
      <c r="T54" s="38"/>
      <c r="U54" s="40"/>
      <c r="V54" s="38"/>
    </row>
    <row r="55" spans="1:22" x14ac:dyDescent="0.25">
      <c r="A55">
        <v>3</v>
      </c>
      <c r="B55" s="20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9">
        <f>SUM(C55:R55)</f>
        <v>0</v>
      </c>
      <c r="T55" s="38"/>
      <c r="U55" s="40"/>
      <c r="V55" s="38"/>
    </row>
    <row r="56" spans="1:22" ht="13" thickBot="1" x14ac:dyDescent="0.3">
      <c r="A56">
        <v>4</v>
      </c>
      <c r="B56" s="1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2">
        <f>SUM(C56:R56)</f>
        <v>0</v>
      </c>
      <c r="T56" s="41"/>
      <c r="U56" s="43"/>
      <c r="V56" s="41"/>
    </row>
    <row r="57" spans="1:22" x14ac:dyDescent="0.25">
      <c r="B57" s="1" t="s">
        <v>8</v>
      </c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44"/>
      <c r="T57" s="126"/>
      <c r="U57" s="126"/>
      <c r="V57" s="126"/>
    </row>
  </sheetData>
  <mergeCells count="26">
    <mergeCell ref="W42:Y42"/>
    <mergeCell ref="T39:V39"/>
    <mergeCell ref="T57:V57"/>
    <mergeCell ref="N44:O44"/>
    <mergeCell ref="D45:G45"/>
    <mergeCell ref="R47:T47"/>
    <mergeCell ref="U47:V47"/>
    <mergeCell ref="T51:V51"/>
    <mergeCell ref="D44:E44"/>
    <mergeCell ref="F44:G44"/>
    <mergeCell ref="H44:I44"/>
    <mergeCell ref="J44:K44"/>
    <mergeCell ref="L44:M44"/>
    <mergeCell ref="Q41:R41"/>
    <mergeCell ref="S41:V41"/>
    <mergeCell ref="D42:E42"/>
    <mergeCell ref="F42:G42"/>
    <mergeCell ref="H42:I42"/>
    <mergeCell ref="J42:K42"/>
    <mergeCell ref="L42:M42"/>
    <mergeCell ref="N42:O42"/>
    <mergeCell ref="A1:K1"/>
    <mergeCell ref="L1:N1"/>
    <mergeCell ref="O1:Q1"/>
    <mergeCell ref="T3:V3"/>
    <mergeCell ref="X3:Z3"/>
  </mergeCells>
  <pageMargins left="0.70866141732283472" right="0.70866141732283472" top="0.39370078740157483" bottom="0.39370078740157483" header="0.31496062992125984" footer="0.31496062992125984"/>
  <pageSetup paperSize="9" scale="73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>
    <pageSetUpPr fitToPage="1"/>
  </sheetPr>
  <dimension ref="A1:AA57"/>
  <sheetViews>
    <sheetView topLeftCell="A33" workbookViewId="0">
      <selection activeCell="M47" sqref="M47"/>
    </sheetView>
  </sheetViews>
  <sheetFormatPr baseColWidth="10" defaultRowHeight="12.5" x14ac:dyDescent="0.25"/>
  <cols>
    <col min="1" max="1" width="3" customWidth="1"/>
    <col min="2" max="2" width="24.81640625" style="1" customWidth="1"/>
    <col min="3" max="7" width="4.81640625" style="1" customWidth="1"/>
    <col min="8" max="13" width="4.81640625" customWidth="1"/>
    <col min="14" max="14" width="5.54296875" customWidth="1"/>
    <col min="15" max="18" width="4.81640625" customWidth="1"/>
    <col min="19" max="19" width="7" customWidth="1"/>
    <col min="20" max="20" width="1.81640625" customWidth="1"/>
    <col min="21" max="21" width="3.81640625" customWidth="1"/>
    <col min="22" max="22" width="1.54296875" customWidth="1"/>
    <col min="23" max="23" width="2.81640625" customWidth="1"/>
    <col min="24" max="24" width="1.81640625" customWidth="1"/>
    <col min="25" max="25" width="3" style="9" customWidth="1"/>
    <col min="26" max="26" width="1.81640625" style="9" customWidth="1"/>
    <col min="27" max="27" width="11.453125" style="9" customWidth="1"/>
    <col min="28" max="29" width="11.453125" customWidth="1"/>
  </cols>
  <sheetData>
    <row r="1" spans="1:27" ht="20" x14ac:dyDescent="0.4">
      <c r="A1" s="116" t="s">
        <v>40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32" t="str">
        <f>Gesamt!X1</f>
        <v>2017/18</v>
      </c>
      <c r="M1" s="132"/>
      <c r="N1" s="132"/>
      <c r="O1" s="129" t="str">
        <f>Gesamt!AG1</f>
        <v>Klasse 4a</v>
      </c>
      <c r="P1" s="129"/>
      <c r="Q1" s="129"/>
      <c r="S1" s="31">
        <f>Gesamt!AM1</f>
        <v>0</v>
      </c>
      <c r="W1" s="31"/>
      <c r="X1" s="31"/>
      <c r="Y1" s="31"/>
      <c r="Z1" s="31"/>
      <c r="AA1" s="50"/>
    </row>
    <row r="2" spans="1:27" ht="13.5" customHeight="1" x14ac:dyDescent="0.4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7"/>
      <c r="M2" s="57"/>
      <c r="N2" s="57"/>
      <c r="O2" s="56"/>
      <c r="P2" s="56"/>
      <c r="Q2" s="56"/>
      <c r="S2" s="31"/>
      <c r="W2" s="31"/>
      <c r="X2" s="31"/>
      <c r="Y2" s="31"/>
      <c r="Z2" s="31"/>
      <c r="AA2" s="56"/>
    </row>
    <row r="3" spans="1:27" s="1" customFormat="1" ht="13" thickBot="1" x14ac:dyDescent="0.3">
      <c r="A3" s="2"/>
      <c r="B3" s="94" t="s">
        <v>52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9" t="s">
        <v>0</v>
      </c>
      <c r="T3" s="136" t="s">
        <v>1</v>
      </c>
      <c r="U3" s="136"/>
      <c r="V3" s="136"/>
      <c r="W3" s="7"/>
      <c r="X3" s="128"/>
      <c r="Y3" s="128"/>
      <c r="Z3" s="128"/>
    </row>
    <row r="4" spans="1:27" s="1" customFormat="1" x14ac:dyDescent="0.25">
      <c r="A4" s="3"/>
      <c r="B4" s="95" t="s">
        <v>53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27">
        <f>SUM(C4:R4)</f>
        <v>0</v>
      </c>
      <c r="T4" s="5"/>
      <c r="U4" s="26"/>
      <c r="V4" s="26"/>
      <c r="AA4" s="20"/>
    </row>
    <row r="5" spans="1:27" x14ac:dyDescent="0.25">
      <c r="A5">
        <v>1</v>
      </c>
      <c r="B5" s="100" t="str">
        <f>IF(ISBLANK(Gesamt!B6),"",Gesamt!B6)</f>
        <v/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21" t="str">
        <f>IF(ISBLANK(C5),"",SUM(C5:R5))</f>
        <v/>
      </c>
      <c r="T5" s="4" t="str">
        <f>IF(S5 = "","",IF(OR($S5=$E$43,$S5=$G$43,$S5=$I$43,$S5=$K$43,$S5=$M$43),"+"," "))</f>
        <v/>
      </c>
      <c r="U5" s="13" t="str">
        <f>IF(ISNUMBER(S5),IF(AND(S5&gt;=$D$43,S5&lt;=$E$43),6,IF(AND(S5&gt;=$F$43,S5&lt;=$G$43),5,IF(AND(S5&gt;=$H$43,S5&lt;=$I$43),4,IF(AND(S5&gt;=$J$43,S5&lt;=$K$43),3,IF(AND(S5&gt;=$L$43,S5&lt;=$M$43),2,1))))),"")</f>
        <v/>
      </c>
      <c r="V5" s="4" t="str">
        <f>IF(S5 = "","",IF(OR($S5=$F$43,$S5=$H$43,$S5=$J$43,$S5=$L$43,$S5=$N$43),"-"," "))</f>
        <v/>
      </c>
      <c r="W5" s="1"/>
      <c r="X5" s="1"/>
      <c r="Y5" s="1"/>
      <c r="Z5" s="1"/>
    </row>
    <row r="6" spans="1:27" x14ac:dyDescent="0.25">
      <c r="A6">
        <v>2</v>
      </c>
      <c r="B6" s="100" t="str">
        <f>IF(ISBLANK(Gesamt!B7),"",Gesamt!B7)</f>
        <v/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14" t="str">
        <f t="shared" ref="S6:S38" si="0">IF(ISBLANK(C6),"",SUM(C6:R6))</f>
        <v/>
      </c>
      <c r="T6" s="4" t="str">
        <f t="shared" ref="T6:T38" si="1">IF(S6 = "","",IF(OR($S6=$E$43,$S6=$G$43,$S6=$I$43,$S6=$K$43,$S6=$M$43),"+"," "))</f>
        <v/>
      </c>
      <c r="U6" s="13" t="str">
        <f t="shared" ref="U6:U38" si="2">IF(ISNUMBER(S6),IF(AND(S6&gt;=$D$43,S6&lt;=$E$43),6,IF(AND(S6&gt;=$F$43,S6&lt;=$G$43),5,IF(AND(S6&gt;=$H$43,S6&lt;=$I$43),4,IF(AND(S6&gt;=$J$43,S6&lt;=$K$43),3,IF(AND(S6&gt;=$L$43,S6&lt;=$M$43),2,1))))),"")</f>
        <v/>
      </c>
      <c r="V6" s="4" t="str">
        <f t="shared" ref="V6:V38" si="3">IF(S6 = "","",IF(OR($S6=$F$43,$S6=$H$43,$S6=$J$43,$S6=$L$43,$S6=$N$43),"-"," "))</f>
        <v/>
      </c>
      <c r="W6" s="1"/>
      <c r="X6" s="1"/>
      <c r="Y6" s="1"/>
      <c r="Z6" s="1"/>
    </row>
    <row r="7" spans="1:27" x14ac:dyDescent="0.25">
      <c r="A7">
        <v>3</v>
      </c>
      <c r="B7" s="100" t="str">
        <f>IF(ISBLANK(Gesamt!B8),"",Gesamt!B8)</f>
        <v/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14" t="str">
        <f t="shared" si="0"/>
        <v/>
      </c>
      <c r="T7" s="4" t="str">
        <f t="shared" si="1"/>
        <v/>
      </c>
      <c r="U7" s="13" t="str">
        <f t="shared" si="2"/>
        <v/>
      </c>
      <c r="V7" s="4" t="str">
        <f t="shared" si="3"/>
        <v/>
      </c>
      <c r="W7" s="1"/>
      <c r="X7" s="1"/>
      <c r="Y7" s="1"/>
      <c r="Z7" s="1"/>
    </row>
    <row r="8" spans="1:27" x14ac:dyDescent="0.25">
      <c r="A8">
        <v>4</v>
      </c>
      <c r="B8" s="100" t="str">
        <f>IF(ISBLANK(Gesamt!B9),"",Gesamt!B9)</f>
        <v/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14" t="str">
        <f t="shared" si="0"/>
        <v/>
      </c>
      <c r="T8" s="4" t="str">
        <f t="shared" si="1"/>
        <v/>
      </c>
      <c r="U8" s="13" t="str">
        <f t="shared" si="2"/>
        <v/>
      </c>
      <c r="V8" s="4" t="str">
        <f t="shared" si="3"/>
        <v/>
      </c>
      <c r="W8" s="1"/>
      <c r="X8" s="1"/>
      <c r="Y8" s="1"/>
      <c r="Z8" s="1"/>
    </row>
    <row r="9" spans="1:27" ht="17.25" customHeight="1" x14ac:dyDescent="0.25">
      <c r="A9" s="85">
        <v>5</v>
      </c>
      <c r="B9" s="101" t="str">
        <f>IF(ISBLANK(Gesamt!B10),"",Gesamt!B10)</f>
        <v/>
      </c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7" t="str">
        <f t="shared" si="0"/>
        <v/>
      </c>
      <c r="T9" s="98" t="str">
        <f t="shared" si="1"/>
        <v/>
      </c>
      <c r="U9" s="99" t="str">
        <f t="shared" si="2"/>
        <v/>
      </c>
      <c r="V9" s="98" t="str">
        <f t="shared" si="3"/>
        <v/>
      </c>
      <c r="W9" s="1"/>
      <c r="X9" s="1"/>
      <c r="Y9" s="1"/>
      <c r="Z9" s="1"/>
    </row>
    <row r="10" spans="1:27" x14ac:dyDescent="0.25">
      <c r="A10">
        <v>6</v>
      </c>
      <c r="B10" s="100" t="str">
        <f>IF(ISBLANK(Gesamt!B11),"",Gesamt!B11)</f>
        <v/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14" t="str">
        <f t="shared" si="0"/>
        <v/>
      </c>
      <c r="T10" s="4" t="str">
        <f t="shared" si="1"/>
        <v/>
      </c>
      <c r="U10" s="13" t="str">
        <f t="shared" si="2"/>
        <v/>
      </c>
      <c r="V10" s="4" t="str">
        <f t="shared" si="3"/>
        <v/>
      </c>
      <c r="W10" s="1"/>
      <c r="X10" s="1"/>
      <c r="Y10" s="1"/>
      <c r="Z10" s="1"/>
    </row>
    <row r="11" spans="1:27" x14ac:dyDescent="0.25">
      <c r="A11">
        <v>7</v>
      </c>
      <c r="B11" s="100" t="str">
        <f>IF(ISBLANK(Gesamt!B12),"",Gesamt!B12)</f>
        <v/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14" t="str">
        <f t="shared" si="0"/>
        <v/>
      </c>
      <c r="T11" s="4" t="str">
        <f t="shared" si="1"/>
        <v/>
      </c>
      <c r="U11" s="13" t="str">
        <f t="shared" si="2"/>
        <v/>
      </c>
      <c r="V11" s="4" t="str">
        <f t="shared" si="3"/>
        <v/>
      </c>
      <c r="W11" s="1"/>
      <c r="X11" s="1"/>
      <c r="Y11" s="1"/>
      <c r="Z11" s="1"/>
    </row>
    <row r="12" spans="1:27" x14ac:dyDescent="0.25">
      <c r="A12">
        <v>8</v>
      </c>
      <c r="B12" s="100" t="str">
        <f>IF(ISBLANK(Gesamt!B13),"",Gesamt!B13)</f>
        <v/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14" t="str">
        <f t="shared" si="0"/>
        <v/>
      </c>
      <c r="T12" s="4" t="str">
        <f t="shared" si="1"/>
        <v/>
      </c>
      <c r="U12" s="13" t="str">
        <f t="shared" si="2"/>
        <v/>
      </c>
      <c r="V12" s="4" t="str">
        <f t="shared" si="3"/>
        <v/>
      </c>
      <c r="W12" s="1"/>
      <c r="X12" s="1"/>
      <c r="Y12" s="1"/>
      <c r="Z12" s="1"/>
    </row>
    <row r="13" spans="1:27" x14ac:dyDescent="0.25">
      <c r="A13">
        <v>9</v>
      </c>
      <c r="B13" s="100" t="str">
        <f>IF(ISBLANK(Gesamt!B14),"",Gesamt!B14)</f>
        <v/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14" t="str">
        <f t="shared" si="0"/>
        <v/>
      </c>
      <c r="T13" s="4" t="str">
        <f t="shared" si="1"/>
        <v/>
      </c>
      <c r="U13" s="13" t="str">
        <f t="shared" si="2"/>
        <v/>
      </c>
      <c r="V13" s="4" t="str">
        <f t="shared" si="3"/>
        <v/>
      </c>
      <c r="W13" s="1"/>
      <c r="X13" s="1"/>
      <c r="Y13" s="1"/>
      <c r="Z13" s="1"/>
    </row>
    <row r="14" spans="1:27" x14ac:dyDescent="0.25">
      <c r="A14" s="85">
        <v>10</v>
      </c>
      <c r="B14" s="101" t="str">
        <f>IF(ISBLANK(Gesamt!B15),"",Gesamt!B15)</f>
        <v/>
      </c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7" t="str">
        <f t="shared" si="0"/>
        <v/>
      </c>
      <c r="T14" s="98" t="str">
        <f t="shared" si="1"/>
        <v/>
      </c>
      <c r="U14" s="99" t="str">
        <f t="shared" si="2"/>
        <v/>
      </c>
      <c r="V14" s="98" t="str">
        <f t="shared" si="3"/>
        <v/>
      </c>
      <c r="W14" s="1"/>
      <c r="X14" s="1"/>
      <c r="Y14" s="1"/>
      <c r="Z14" s="1"/>
    </row>
    <row r="15" spans="1:27" x14ac:dyDescent="0.25">
      <c r="A15">
        <v>11</v>
      </c>
      <c r="B15" s="100" t="str">
        <f>IF(ISBLANK(Gesamt!B16),"",Gesamt!B16)</f>
        <v/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14" t="str">
        <f t="shared" si="0"/>
        <v/>
      </c>
      <c r="T15" s="4" t="str">
        <f t="shared" si="1"/>
        <v/>
      </c>
      <c r="U15" s="13" t="str">
        <f t="shared" si="2"/>
        <v/>
      </c>
      <c r="V15" s="4" t="str">
        <f t="shared" si="3"/>
        <v/>
      </c>
      <c r="W15" s="1"/>
      <c r="X15" s="1"/>
      <c r="Y15" s="1"/>
      <c r="Z15" s="1"/>
    </row>
    <row r="16" spans="1:27" x14ac:dyDescent="0.25">
      <c r="A16">
        <v>12</v>
      </c>
      <c r="B16" s="100" t="str">
        <f>IF(ISBLANK(Gesamt!B17),"",Gesamt!B17)</f>
        <v/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14" t="str">
        <f t="shared" si="0"/>
        <v/>
      </c>
      <c r="T16" s="4" t="str">
        <f t="shared" si="1"/>
        <v/>
      </c>
      <c r="U16" s="13" t="str">
        <f t="shared" si="2"/>
        <v/>
      </c>
      <c r="V16" s="4" t="str">
        <f t="shared" si="3"/>
        <v/>
      </c>
      <c r="W16" s="1"/>
      <c r="X16" s="1"/>
      <c r="Y16" s="1"/>
      <c r="Z16" s="1"/>
    </row>
    <row r="17" spans="1:26" x14ac:dyDescent="0.25">
      <c r="A17">
        <v>13</v>
      </c>
      <c r="B17" s="100" t="str">
        <f>IF(ISBLANK(Gesamt!B18),"",Gesamt!B18)</f>
        <v/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14" t="str">
        <f t="shared" si="0"/>
        <v/>
      </c>
      <c r="T17" s="4" t="str">
        <f t="shared" si="1"/>
        <v/>
      </c>
      <c r="U17" s="13" t="str">
        <f t="shared" si="2"/>
        <v/>
      </c>
      <c r="V17" s="4" t="str">
        <f t="shared" si="3"/>
        <v/>
      </c>
      <c r="W17" s="1"/>
      <c r="X17" s="1"/>
      <c r="Y17" s="1"/>
      <c r="Z17" s="1"/>
    </row>
    <row r="18" spans="1:26" x14ac:dyDescent="0.25">
      <c r="A18">
        <v>14</v>
      </c>
      <c r="B18" s="100" t="str">
        <f>IF(ISBLANK(Gesamt!B19),"",Gesamt!B19)</f>
        <v/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14" t="str">
        <f t="shared" si="0"/>
        <v/>
      </c>
      <c r="T18" s="4" t="str">
        <f t="shared" si="1"/>
        <v/>
      </c>
      <c r="U18" s="13" t="str">
        <f t="shared" si="2"/>
        <v/>
      </c>
      <c r="V18" s="4" t="str">
        <f t="shared" si="3"/>
        <v/>
      </c>
      <c r="W18" s="1"/>
      <c r="X18" s="1"/>
      <c r="Y18" s="1"/>
      <c r="Z18" s="1"/>
    </row>
    <row r="19" spans="1:26" x14ac:dyDescent="0.25">
      <c r="A19" s="85">
        <v>15</v>
      </c>
      <c r="B19" s="101" t="str">
        <f>IF(ISBLANK(Gesamt!B20),"",Gesamt!B20)</f>
        <v/>
      </c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7" t="str">
        <f t="shared" si="0"/>
        <v/>
      </c>
      <c r="T19" s="98" t="str">
        <f t="shared" si="1"/>
        <v/>
      </c>
      <c r="U19" s="99" t="str">
        <f t="shared" si="2"/>
        <v/>
      </c>
      <c r="V19" s="98" t="str">
        <f t="shared" si="3"/>
        <v/>
      </c>
      <c r="W19" s="1"/>
      <c r="X19" s="1"/>
      <c r="Y19" s="1"/>
      <c r="Z19" s="1"/>
    </row>
    <row r="20" spans="1:26" x14ac:dyDescent="0.25">
      <c r="A20">
        <v>16</v>
      </c>
      <c r="B20" s="100" t="str">
        <f>IF(ISBLANK(Gesamt!B21),"",Gesamt!B21)</f>
        <v/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14" t="str">
        <f t="shared" si="0"/>
        <v/>
      </c>
      <c r="T20" s="4" t="str">
        <f t="shared" si="1"/>
        <v/>
      </c>
      <c r="U20" s="13" t="str">
        <f t="shared" si="2"/>
        <v/>
      </c>
      <c r="V20" s="4" t="str">
        <f t="shared" si="3"/>
        <v/>
      </c>
      <c r="W20" s="1"/>
      <c r="X20" s="1"/>
      <c r="Y20" s="1"/>
      <c r="Z20" s="1"/>
    </row>
    <row r="21" spans="1:26" x14ac:dyDescent="0.25">
      <c r="A21">
        <v>17</v>
      </c>
      <c r="B21" s="100" t="str">
        <f>IF(ISBLANK(Gesamt!B22),"",Gesamt!B22)</f>
        <v/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14" t="str">
        <f t="shared" si="0"/>
        <v/>
      </c>
      <c r="T21" s="4" t="str">
        <f t="shared" si="1"/>
        <v/>
      </c>
      <c r="U21" s="13" t="str">
        <f t="shared" si="2"/>
        <v/>
      </c>
      <c r="V21" s="4" t="str">
        <f t="shared" si="3"/>
        <v/>
      </c>
      <c r="W21" s="1"/>
      <c r="X21" s="1"/>
      <c r="Y21" s="1"/>
      <c r="Z21" s="1"/>
    </row>
    <row r="22" spans="1:26" x14ac:dyDescent="0.25">
      <c r="A22">
        <v>18</v>
      </c>
      <c r="B22" s="100" t="str">
        <f>IF(ISBLANK(Gesamt!B23),"",Gesamt!B23)</f>
        <v/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14" t="str">
        <f t="shared" si="0"/>
        <v/>
      </c>
      <c r="T22" s="4" t="str">
        <f t="shared" si="1"/>
        <v/>
      </c>
      <c r="U22" s="13" t="str">
        <f t="shared" si="2"/>
        <v/>
      </c>
      <c r="V22" s="4" t="str">
        <f t="shared" si="3"/>
        <v/>
      </c>
      <c r="W22" s="1"/>
      <c r="X22" s="1"/>
      <c r="Y22" s="1"/>
      <c r="Z22" s="1"/>
    </row>
    <row r="23" spans="1:26" x14ac:dyDescent="0.25">
      <c r="A23">
        <v>19</v>
      </c>
      <c r="B23" s="100" t="str">
        <f>IF(ISBLANK(Gesamt!B24),"",Gesamt!B24)</f>
        <v/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14" t="str">
        <f t="shared" si="0"/>
        <v/>
      </c>
      <c r="T23" s="4" t="str">
        <f t="shared" si="1"/>
        <v/>
      </c>
      <c r="U23" s="13" t="str">
        <f t="shared" si="2"/>
        <v/>
      </c>
      <c r="V23" s="4" t="str">
        <f t="shared" si="3"/>
        <v/>
      </c>
      <c r="W23" s="1"/>
      <c r="X23" s="1"/>
      <c r="Y23" s="1"/>
      <c r="Z23" s="1"/>
    </row>
    <row r="24" spans="1:26" x14ac:dyDescent="0.25">
      <c r="A24" s="85">
        <v>20</v>
      </c>
      <c r="B24" s="101" t="str">
        <f>IF(ISBLANK(Gesamt!B25),"",Gesamt!B25)</f>
        <v/>
      </c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7" t="str">
        <f t="shared" si="0"/>
        <v/>
      </c>
      <c r="T24" s="98" t="str">
        <f t="shared" si="1"/>
        <v/>
      </c>
      <c r="U24" s="99" t="str">
        <f t="shared" si="2"/>
        <v/>
      </c>
      <c r="V24" s="98" t="str">
        <f t="shared" si="3"/>
        <v/>
      </c>
      <c r="W24" s="1"/>
      <c r="X24" s="1"/>
      <c r="Y24" s="1"/>
      <c r="Z24" s="1"/>
    </row>
    <row r="25" spans="1:26" x14ac:dyDescent="0.25">
      <c r="A25">
        <v>21</v>
      </c>
      <c r="B25" s="100" t="str">
        <f>IF(ISBLANK(Gesamt!B26),"",Gesamt!B26)</f>
        <v/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14" t="str">
        <f t="shared" si="0"/>
        <v/>
      </c>
      <c r="T25" s="4" t="str">
        <f t="shared" si="1"/>
        <v/>
      </c>
      <c r="U25" s="13" t="str">
        <f t="shared" si="2"/>
        <v/>
      </c>
      <c r="V25" s="4" t="str">
        <f t="shared" si="3"/>
        <v/>
      </c>
      <c r="W25" s="1"/>
      <c r="X25" s="1"/>
      <c r="Y25" s="1"/>
      <c r="Z25" s="1"/>
    </row>
    <row r="26" spans="1:26" x14ac:dyDescent="0.25">
      <c r="A26">
        <v>22</v>
      </c>
      <c r="B26" s="100" t="str">
        <f>IF(ISBLANK(Gesamt!B27),"",Gesamt!B27)</f>
        <v/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14" t="str">
        <f t="shared" si="0"/>
        <v/>
      </c>
      <c r="T26" s="4" t="str">
        <f t="shared" si="1"/>
        <v/>
      </c>
      <c r="U26" s="13" t="str">
        <f t="shared" si="2"/>
        <v/>
      </c>
      <c r="V26" s="4" t="str">
        <f t="shared" si="3"/>
        <v/>
      </c>
      <c r="W26" s="1"/>
      <c r="X26" s="1"/>
      <c r="Y26" s="1"/>
      <c r="Z26" s="1"/>
    </row>
    <row r="27" spans="1:26" ht="15.75" customHeight="1" x14ac:dyDescent="0.25">
      <c r="A27">
        <v>23</v>
      </c>
      <c r="B27" s="100" t="str">
        <f>IF(ISBLANK(Gesamt!B28),"",Gesamt!B28)</f>
        <v/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14" t="str">
        <f t="shared" si="0"/>
        <v/>
      </c>
      <c r="T27" s="4" t="str">
        <f t="shared" si="1"/>
        <v/>
      </c>
      <c r="U27" s="13" t="str">
        <f t="shared" si="2"/>
        <v/>
      </c>
      <c r="V27" s="4" t="str">
        <f t="shared" si="3"/>
        <v/>
      </c>
      <c r="W27" s="1"/>
      <c r="X27" s="1"/>
      <c r="Y27" s="1"/>
      <c r="Z27" s="1"/>
    </row>
    <row r="28" spans="1:26" x14ac:dyDescent="0.25">
      <c r="A28">
        <v>24</v>
      </c>
      <c r="B28" s="100" t="str">
        <f>IF(ISBLANK(Gesamt!B29),"",Gesamt!B29)</f>
        <v/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14" t="str">
        <f t="shared" si="0"/>
        <v/>
      </c>
      <c r="T28" s="4" t="str">
        <f t="shared" si="1"/>
        <v/>
      </c>
      <c r="U28" s="13" t="str">
        <f t="shared" si="2"/>
        <v/>
      </c>
      <c r="V28" s="4" t="str">
        <f t="shared" si="3"/>
        <v/>
      </c>
      <c r="W28" s="1"/>
      <c r="X28" s="1"/>
      <c r="Y28" s="1"/>
      <c r="Z28" s="1"/>
    </row>
    <row r="29" spans="1:26" x14ac:dyDescent="0.25">
      <c r="A29" s="85">
        <v>25</v>
      </c>
      <c r="B29" s="101" t="str">
        <f>IF(ISBLANK(Gesamt!B30),"",Gesamt!B30)</f>
        <v/>
      </c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7" t="str">
        <f t="shared" si="0"/>
        <v/>
      </c>
      <c r="T29" s="98" t="str">
        <f t="shared" si="1"/>
        <v/>
      </c>
      <c r="U29" s="99" t="str">
        <f t="shared" si="2"/>
        <v/>
      </c>
      <c r="V29" s="98" t="str">
        <f t="shared" si="3"/>
        <v/>
      </c>
      <c r="W29" s="1"/>
      <c r="X29" s="1"/>
      <c r="Y29" s="1"/>
      <c r="Z29" s="1"/>
    </row>
    <row r="30" spans="1:26" x14ac:dyDescent="0.25">
      <c r="A30">
        <v>26</v>
      </c>
      <c r="B30" s="100" t="str">
        <f>IF(ISBLANK(Gesamt!B31),"",Gesamt!B31)</f>
        <v/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14" t="str">
        <f t="shared" si="0"/>
        <v/>
      </c>
      <c r="T30" s="4" t="str">
        <f t="shared" si="1"/>
        <v/>
      </c>
      <c r="U30" s="13" t="str">
        <f t="shared" si="2"/>
        <v/>
      </c>
      <c r="V30" s="4" t="str">
        <f t="shared" si="3"/>
        <v/>
      </c>
      <c r="W30" s="1"/>
      <c r="X30" s="1"/>
      <c r="Y30" s="1"/>
      <c r="Z30" s="1"/>
    </row>
    <row r="31" spans="1:26" ht="14.15" customHeight="1" x14ac:dyDescent="0.25">
      <c r="A31">
        <v>27</v>
      </c>
      <c r="B31" s="100" t="str">
        <f>IF(ISBLANK(Gesamt!B32),"",Gesamt!B32)</f>
        <v/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14" t="str">
        <f t="shared" si="0"/>
        <v/>
      </c>
      <c r="T31" s="4" t="str">
        <f t="shared" si="1"/>
        <v/>
      </c>
      <c r="U31" s="13" t="str">
        <f t="shared" si="2"/>
        <v/>
      </c>
      <c r="V31" s="4" t="str">
        <f t="shared" si="3"/>
        <v/>
      </c>
      <c r="W31" s="1"/>
      <c r="X31" s="1"/>
      <c r="Y31" s="1"/>
      <c r="Z31" s="1"/>
    </row>
    <row r="32" spans="1:26" x14ac:dyDescent="0.25">
      <c r="A32">
        <v>28</v>
      </c>
      <c r="B32" s="100" t="str">
        <f>IF(ISBLANK(Gesamt!B33),"",Gesamt!B33)</f>
        <v/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14" t="str">
        <f t="shared" si="0"/>
        <v/>
      </c>
      <c r="T32" s="4" t="str">
        <f t="shared" si="1"/>
        <v/>
      </c>
      <c r="U32" s="13" t="str">
        <f t="shared" si="2"/>
        <v/>
      </c>
      <c r="V32" s="4" t="str">
        <f t="shared" si="3"/>
        <v/>
      </c>
      <c r="W32" s="1"/>
      <c r="X32" s="1"/>
      <c r="Y32" s="1"/>
      <c r="Z32" s="1"/>
    </row>
    <row r="33" spans="1:27" x14ac:dyDescent="0.25">
      <c r="A33">
        <v>29</v>
      </c>
      <c r="B33" s="100" t="str">
        <f>IF(ISBLANK(Gesamt!B34),"",Gesamt!B34)</f>
        <v/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14" t="str">
        <f t="shared" si="0"/>
        <v/>
      </c>
      <c r="T33" s="4" t="str">
        <f t="shared" si="1"/>
        <v/>
      </c>
      <c r="U33" s="13" t="str">
        <f t="shared" si="2"/>
        <v/>
      </c>
      <c r="V33" s="4" t="str">
        <f t="shared" si="3"/>
        <v/>
      </c>
      <c r="W33" s="1"/>
      <c r="X33" s="1"/>
      <c r="Y33" s="1"/>
      <c r="Z33" s="1"/>
    </row>
    <row r="34" spans="1:27" x14ac:dyDescent="0.25">
      <c r="A34" s="85">
        <v>30</v>
      </c>
      <c r="B34" s="101" t="str">
        <f>IF(ISBLANK(Gesamt!B35),"",Gesamt!B35)</f>
        <v/>
      </c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7" t="str">
        <f t="shared" si="0"/>
        <v/>
      </c>
      <c r="T34" s="98" t="str">
        <f t="shared" si="1"/>
        <v/>
      </c>
      <c r="U34" s="99" t="str">
        <f t="shared" si="2"/>
        <v/>
      </c>
      <c r="V34" s="98" t="str">
        <f t="shared" si="3"/>
        <v/>
      </c>
      <c r="W34" s="1"/>
      <c r="X34" s="1"/>
      <c r="Y34" s="1"/>
      <c r="Z34" s="1"/>
    </row>
    <row r="35" spans="1:27" x14ac:dyDescent="0.25">
      <c r="A35">
        <v>31</v>
      </c>
      <c r="B35" s="100" t="str">
        <f>IF(ISBLANK(Gesamt!B36),"",Gesamt!B36)</f>
        <v/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14" t="str">
        <f t="shared" si="0"/>
        <v/>
      </c>
      <c r="T35" s="4" t="str">
        <f t="shared" si="1"/>
        <v/>
      </c>
      <c r="U35" s="13" t="str">
        <f t="shared" si="2"/>
        <v/>
      </c>
      <c r="V35" s="4" t="str">
        <f t="shared" si="3"/>
        <v/>
      </c>
      <c r="W35" s="1"/>
      <c r="X35" s="1"/>
      <c r="Y35" s="1"/>
      <c r="Z35" s="1"/>
    </row>
    <row r="36" spans="1:27" x14ac:dyDescent="0.25">
      <c r="A36">
        <v>32</v>
      </c>
      <c r="B36" s="100" t="str">
        <f>IF(ISBLANK(Gesamt!B37),"",Gesamt!B37)</f>
        <v/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14" t="str">
        <f t="shared" si="0"/>
        <v/>
      </c>
      <c r="T36" s="4" t="str">
        <f t="shared" si="1"/>
        <v/>
      </c>
      <c r="U36" s="13" t="str">
        <f t="shared" si="2"/>
        <v/>
      </c>
      <c r="V36" s="4" t="str">
        <f t="shared" si="3"/>
        <v/>
      </c>
      <c r="W36" s="1"/>
      <c r="X36" s="1"/>
      <c r="Y36" s="1"/>
      <c r="Z36" s="1"/>
    </row>
    <row r="37" spans="1:27" x14ac:dyDescent="0.25">
      <c r="A37">
        <v>33</v>
      </c>
      <c r="B37" s="100" t="str">
        <f>IF(ISBLANK(Gesamt!B38),"",Gesamt!B38)</f>
        <v/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14" t="str">
        <f t="shared" si="0"/>
        <v/>
      </c>
      <c r="T37" s="4" t="str">
        <f t="shared" si="1"/>
        <v/>
      </c>
      <c r="U37" s="13" t="str">
        <f t="shared" si="2"/>
        <v/>
      </c>
      <c r="V37" s="4" t="str">
        <f t="shared" si="3"/>
        <v/>
      </c>
      <c r="W37" s="1"/>
      <c r="X37" s="1"/>
      <c r="Y37" s="1"/>
      <c r="Z37" s="1"/>
    </row>
    <row r="38" spans="1:27" ht="13" thickBot="1" x14ac:dyDescent="0.3">
      <c r="A38" s="15">
        <v>34</v>
      </c>
      <c r="B38" s="102" t="str">
        <f>IF(ISBLANK(Gesamt!B39),"",Gesamt!B39)</f>
        <v/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17" t="str">
        <f t="shared" si="0"/>
        <v/>
      </c>
      <c r="T38" s="18" t="str">
        <f t="shared" si="1"/>
        <v/>
      </c>
      <c r="U38" s="16" t="str">
        <f t="shared" si="2"/>
        <v/>
      </c>
      <c r="V38" s="18" t="str">
        <f t="shared" si="3"/>
        <v/>
      </c>
      <c r="W38" s="1"/>
      <c r="X38" s="1"/>
      <c r="Y38" s="1"/>
      <c r="Z38" s="1"/>
    </row>
    <row r="39" spans="1:27" x14ac:dyDescent="0.25">
      <c r="B39" s="93" t="s">
        <v>18</v>
      </c>
      <c r="C39" s="92" t="str">
        <f>IF(ISBLANK(C4),"",AVERAGE(C5:C38))</f>
        <v/>
      </c>
      <c r="D39" s="92" t="str">
        <f t="shared" ref="D39:R39" si="4">IF(ISBLANK(D4),"",AVERAGE(D5:D38))</f>
        <v/>
      </c>
      <c r="E39" s="92" t="str">
        <f t="shared" si="4"/>
        <v/>
      </c>
      <c r="F39" s="92" t="str">
        <f t="shared" si="4"/>
        <v/>
      </c>
      <c r="G39" s="92" t="str">
        <f t="shared" si="4"/>
        <v/>
      </c>
      <c r="H39" s="92" t="str">
        <f t="shared" si="4"/>
        <v/>
      </c>
      <c r="I39" s="92" t="str">
        <f t="shared" si="4"/>
        <v/>
      </c>
      <c r="J39" s="92" t="str">
        <f t="shared" si="4"/>
        <v/>
      </c>
      <c r="K39" s="92" t="str">
        <f t="shared" si="4"/>
        <v/>
      </c>
      <c r="L39" s="92" t="str">
        <f t="shared" si="4"/>
        <v/>
      </c>
      <c r="M39" s="92" t="str">
        <f t="shared" si="4"/>
        <v/>
      </c>
      <c r="N39" s="92" t="str">
        <f t="shared" si="4"/>
        <v/>
      </c>
      <c r="O39" s="92" t="str">
        <f t="shared" si="4"/>
        <v/>
      </c>
      <c r="P39" s="92" t="str">
        <f t="shared" si="4"/>
        <v/>
      </c>
      <c r="Q39" s="92" t="str">
        <f t="shared" si="4"/>
        <v/>
      </c>
      <c r="R39" s="92" t="str">
        <f t="shared" si="4"/>
        <v/>
      </c>
      <c r="S39" s="92" t="str">
        <f>IF(ISNUMBER(S5),AVERAGE(S5:S38),"")</f>
        <v/>
      </c>
      <c r="T39" s="130" t="s">
        <v>48</v>
      </c>
      <c r="U39" s="131"/>
      <c r="V39" s="131"/>
      <c r="W39" s="1"/>
      <c r="X39" s="1"/>
      <c r="Y39" s="1"/>
      <c r="Z39" s="1"/>
    </row>
    <row r="41" spans="1:27" ht="20" x14ac:dyDescent="0.4">
      <c r="B41" s="6" t="s">
        <v>3</v>
      </c>
      <c r="C41" s="6"/>
      <c r="D41" s="6"/>
      <c r="E41" s="6"/>
      <c r="F41" s="6"/>
      <c r="G41" s="6"/>
      <c r="Q41" s="129" t="s">
        <v>17</v>
      </c>
      <c r="R41" s="129"/>
      <c r="S41" s="137">
        <v>42670</v>
      </c>
      <c r="T41" s="137"/>
      <c r="U41" s="137"/>
      <c r="V41" s="137"/>
      <c r="W41" s="31"/>
      <c r="X41" s="32"/>
      <c r="Y41" s="32"/>
      <c r="Z41" s="53"/>
      <c r="AA41" s="53"/>
    </row>
    <row r="42" spans="1:27" ht="13" thickBot="1" x14ac:dyDescent="0.3">
      <c r="B42" s="7" t="s">
        <v>1</v>
      </c>
      <c r="C42" s="7"/>
      <c r="D42" s="140">
        <v>6</v>
      </c>
      <c r="E42" s="135"/>
      <c r="F42" s="134">
        <v>5</v>
      </c>
      <c r="G42" s="135"/>
      <c r="H42" s="134">
        <v>4</v>
      </c>
      <c r="I42" s="135"/>
      <c r="J42" s="134">
        <v>3</v>
      </c>
      <c r="K42" s="135"/>
      <c r="L42" s="134">
        <v>2</v>
      </c>
      <c r="M42" s="135"/>
      <c r="N42" s="134">
        <v>1</v>
      </c>
      <c r="O42" s="140"/>
      <c r="R42" t="s">
        <v>21</v>
      </c>
      <c r="S42" s="30"/>
      <c r="W42" s="129"/>
      <c r="X42" s="129"/>
      <c r="Y42" s="129"/>
      <c r="Z42"/>
    </row>
    <row r="43" spans="1:27" ht="13" thickBot="1" x14ac:dyDescent="0.3">
      <c r="B43" s="7" t="s">
        <v>4</v>
      </c>
      <c r="C43" s="7"/>
      <c r="D43" s="52">
        <v>0</v>
      </c>
      <c r="E43" s="46"/>
      <c r="F43" s="51">
        <f>E43+0.5</f>
        <v>0.5</v>
      </c>
      <c r="G43" s="46"/>
      <c r="H43" s="51">
        <f>G43+0.5</f>
        <v>0.5</v>
      </c>
      <c r="I43" s="46"/>
      <c r="J43" s="51">
        <f>I43+0.5</f>
        <v>0.5</v>
      </c>
      <c r="K43" s="46"/>
      <c r="L43" s="51">
        <f>K43+0.5</f>
        <v>0.5</v>
      </c>
      <c r="M43" s="46"/>
      <c r="N43" s="51">
        <f>M43+0.5</f>
        <v>0.5</v>
      </c>
      <c r="O43" s="48">
        <f>S4</f>
        <v>0</v>
      </c>
      <c r="R43" t="s">
        <v>22</v>
      </c>
      <c r="S43" s="30"/>
    </row>
    <row r="44" spans="1:27" ht="13" thickBot="1" x14ac:dyDescent="0.3">
      <c r="B44" s="7" t="s">
        <v>5</v>
      </c>
      <c r="C44" s="7"/>
      <c r="D44" s="141">
        <f>COUNTIF(U5:U38,6)</f>
        <v>0</v>
      </c>
      <c r="E44" s="139"/>
      <c r="F44" s="138">
        <f>COUNTIF(U5:U38,5)</f>
        <v>0</v>
      </c>
      <c r="G44" s="139"/>
      <c r="H44" s="138">
        <f>COUNTIF(U5:U38,4)</f>
        <v>0</v>
      </c>
      <c r="I44" s="139"/>
      <c r="J44" s="138">
        <f>COUNTIF(U5:U38,3)</f>
        <v>0</v>
      </c>
      <c r="K44" s="139"/>
      <c r="L44" s="138">
        <f>COUNTIF(U5:U38,2)</f>
        <v>0</v>
      </c>
      <c r="M44" s="139"/>
      <c r="N44" s="138">
        <f>COUNTIF(U5:U38,1)</f>
        <v>0</v>
      </c>
      <c r="O44" s="141"/>
    </row>
    <row r="45" spans="1:27" x14ac:dyDescent="0.25">
      <c r="D45" s="142" t="str">
        <f>IF(U47 = 0,"",(D44+F44)/U47)</f>
        <v/>
      </c>
      <c r="E45" s="142"/>
      <c r="F45" s="142"/>
      <c r="G45" s="142"/>
    </row>
    <row r="46" spans="1:27" ht="6" customHeight="1" x14ac:dyDescent="0.25"/>
    <row r="47" spans="1:27" ht="14" x14ac:dyDescent="0.3">
      <c r="B47" s="7" t="s">
        <v>7</v>
      </c>
      <c r="C47" s="7"/>
      <c r="D47" s="7"/>
      <c r="E47" s="9">
        <v>19</v>
      </c>
      <c r="F47" s="9"/>
      <c r="G47" s="9">
        <v>44</v>
      </c>
      <c r="H47" s="9"/>
      <c r="I47" s="9">
        <v>60</v>
      </c>
      <c r="J47" s="9"/>
      <c r="K47" s="9">
        <v>76</v>
      </c>
      <c r="L47" s="9"/>
      <c r="M47" s="9">
        <v>92</v>
      </c>
      <c r="R47" s="132" t="s">
        <v>19</v>
      </c>
      <c r="S47" s="132"/>
      <c r="T47" s="132"/>
      <c r="U47" s="127">
        <f>$D$44+$F$44+$H$44+$J$44+$L$44+$N$44</f>
        <v>0</v>
      </c>
      <c r="V47" s="127"/>
    </row>
    <row r="48" spans="1:27" x14ac:dyDescent="0.25">
      <c r="E48" s="4">
        <f>O43*E47/100</f>
        <v>0</v>
      </c>
      <c r="F48"/>
      <c r="G48" s="4">
        <f>O43*G47/100</f>
        <v>0</v>
      </c>
      <c r="I48" s="4">
        <f>O43*I47/100</f>
        <v>0</v>
      </c>
      <c r="K48" s="4">
        <f>O43*K47/100</f>
        <v>0</v>
      </c>
      <c r="M48" s="4">
        <f>O43*M47/100</f>
        <v>0</v>
      </c>
      <c r="T48" s="29"/>
      <c r="U48" s="29"/>
      <c r="V48" s="29"/>
    </row>
    <row r="49" spans="1:22" x14ac:dyDescent="0.25">
      <c r="T49" s="29"/>
      <c r="U49" s="29"/>
      <c r="V49" s="29"/>
    </row>
    <row r="50" spans="1:22" ht="15.5" x14ac:dyDescent="0.35">
      <c r="B50" s="24" t="s">
        <v>20</v>
      </c>
      <c r="T50" s="29"/>
      <c r="U50" s="29"/>
      <c r="V50" s="29"/>
    </row>
    <row r="51" spans="1:22" x14ac:dyDescent="0.25">
      <c r="B51" s="23" t="s">
        <v>2</v>
      </c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5" t="s">
        <v>0</v>
      </c>
      <c r="T51" s="133" t="s">
        <v>1</v>
      </c>
      <c r="U51" s="133"/>
      <c r="V51" s="133"/>
    </row>
    <row r="52" spans="1:22" x14ac:dyDescent="0.25">
      <c r="B52" s="25" t="s">
        <v>6</v>
      </c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7">
        <v>0</v>
      </c>
      <c r="T52" s="36"/>
      <c r="U52" s="36"/>
      <c r="V52" s="36"/>
    </row>
    <row r="53" spans="1:22" x14ac:dyDescent="0.25">
      <c r="B53" s="20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9">
        <v>0</v>
      </c>
      <c r="T53" s="38"/>
      <c r="U53" s="40"/>
      <c r="V53" s="38"/>
    </row>
    <row r="54" spans="1:22" x14ac:dyDescent="0.25">
      <c r="A54">
        <v>2</v>
      </c>
      <c r="B54" s="20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9">
        <f>SUM(C54:R54)</f>
        <v>0</v>
      </c>
      <c r="T54" s="38"/>
      <c r="U54" s="40"/>
      <c r="V54" s="38"/>
    </row>
    <row r="55" spans="1:22" x14ac:dyDescent="0.25">
      <c r="A55">
        <v>3</v>
      </c>
      <c r="B55" s="20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9">
        <f>SUM(C55:R55)</f>
        <v>0</v>
      </c>
      <c r="T55" s="38"/>
      <c r="U55" s="40"/>
      <c r="V55" s="38"/>
    </row>
    <row r="56" spans="1:22" ht="13" thickBot="1" x14ac:dyDescent="0.3">
      <c r="A56">
        <v>4</v>
      </c>
      <c r="B56" s="1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2">
        <f>SUM(C56:R56)</f>
        <v>0</v>
      </c>
      <c r="T56" s="41"/>
      <c r="U56" s="43"/>
      <c r="V56" s="41"/>
    </row>
    <row r="57" spans="1:22" x14ac:dyDescent="0.25">
      <c r="B57" s="1" t="s">
        <v>8</v>
      </c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44"/>
      <c r="T57" s="126"/>
      <c r="U57" s="126"/>
      <c r="V57" s="126"/>
    </row>
  </sheetData>
  <mergeCells count="26">
    <mergeCell ref="W42:Y42"/>
    <mergeCell ref="T39:V39"/>
    <mergeCell ref="T57:V57"/>
    <mergeCell ref="N44:O44"/>
    <mergeCell ref="D45:G45"/>
    <mergeCell ref="R47:T47"/>
    <mergeCell ref="U47:V47"/>
    <mergeCell ref="T51:V51"/>
    <mergeCell ref="D44:E44"/>
    <mergeCell ref="F44:G44"/>
    <mergeCell ref="H44:I44"/>
    <mergeCell ref="J44:K44"/>
    <mergeCell ref="L44:M44"/>
    <mergeCell ref="Q41:R41"/>
    <mergeCell ref="S41:V41"/>
    <mergeCell ref="D42:E42"/>
    <mergeCell ref="F42:G42"/>
    <mergeCell ref="H42:I42"/>
    <mergeCell ref="J42:K42"/>
    <mergeCell ref="L42:M42"/>
    <mergeCell ref="N42:O42"/>
    <mergeCell ref="A1:K1"/>
    <mergeCell ref="L1:N1"/>
    <mergeCell ref="O1:Q1"/>
    <mergeCell ref="T3:V3"/>
    <mergeCell ref="X3:Z3"/>
  </mergeCells>
  <pageMargins left="0.70866141732283472" right="0.70866141732283472" top="0.39370078740157483" bottom="0.39370078740157483" header="0.31496062992125984" footer="0.31496062992125984"/>
  <pageSetup paperSize="9" scale="7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>
    <pageSetUpPr fitToPage="1"/>
  </sheetPr>
  <dimension ref="A1:AA57"/>
  <sheetViews>
    <sheetView topLeftCell="A28" workbookViewId="0">
      <selection activeCell="M47" sqref="M47"/>
    </sheetView>
  </sheetViews>
  <sheetFormatPr baseColWidth="10" defaultRowHeight="12.5" x14ac:dyDescent="0.25"/>
  <cols>
    <col min="1" max="1" width="3" customWidth="1"/>
    <col min="2" max="2" width="24.81640625" style="1" customWidth="1"/>
    <col min="3" max="7" width="4.81640625" style="1" customWidth="1"/>
    <col min="8" max="13" width="4.81640625" customWidth="1"/>
    <col min="14" max="14" width="5.54296875" customWidth="1"/>
    <col min="15" max="18" width="4.81640625" customWidth="1"/>
    <col min="19" max="19" width="7" customWidth="1"/>
    <col min="20" max="20" width="1.81640625" customWidth="1"/>
    <col min="21" max="21" width="3.81640625" customWidth="1"/>
    <col min="22" max="22" width="1.54296875" customWidth="1"/>
    <col min="23" max="23" width="2.81640625" customWidth="1"/>
    <col min="24" max="24" width="1.81640625" customWidth="1"/>
    <col min="25" max="25" width="3" style="9" customWidth="1"/>
    <col min="26" max="26" width="1.81640625" style="9" customWidth="1"/>
    <col min="27" max="27" width="11.453125" style="9" customWidth="1"/>
    <col min="28" max="29" width="11.453125" customWidth="1"/>
  </cols>
  <sheetData>
    <row r="1" spans="1:27" ht="20" x14ac:dyDescent="0.4">
      <c r="A1" s="116" t="s">
        <v>41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32" t="str">
        <f>Gesamt!X1</f>
        <v>2017/18</v>
      </c>
      <c r="M1" s="132"/>
      <c r="N1" s="132"/>
      <c r="O1" s="129" t="str">
        <f>Gesamt!AG1</f>
        <v>Klasse 4a</v>
      </c>
      <c r="P1" s="129"/>
      <c r="Q1" s="129"/>
      <c r="S1" s="31">
        <f>Gesamt!AM1</f>
        <v>0</v>
      </c>
      <c r="W1" s="31"/>
      <c r="X1" s="31"/>
      <c r="Y1" s="31"/>
      <c r="Z1" s="31"/>
      <c r="AA1" s="50"/>
    </row>
    <row r="2" spans="1:27" ht="13.5" customHeight="1" x14ac:dyDescent="0.4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7"/>
      <c r="M2" s="57"/>
      <c r="N2" s="57"/>
      <c r="O2" s="56"/>
      <c r="P2" s="56"/>
      <c r="Q2" s="56"/>
      <c r="S2" s="31"/>
      <c r="W2" s="31"/>
      <c r="X2" s="31"/>
      <c r="Y2" s="31"/>
      <c r="Z2" s="31"/>
      <c r="AA2" s="56"/>
    </row>
    <row r="3" spans="1:27" s="1" customFormat="1" ht="13" thickBot="1" x14ac:dyDescent="0.3">
      <c r="A3" s="2"/>
      <c r="B3" s="94" t="s">
        <v>52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9" t="s">
        <v>0</v>
      </c>
      <c r="T3" s="136" t="s">
        <v>1</v>
      </c>
      <c r="U3" s="136"/>
      <c r="V3" s="136"/>
      <c r="W3" s="7"/>
      <c r="X3" s="128"/>
      <c r="Y3" s="128"/>
      <c r="Z3" s="128"/>
    </row>
    <row r="4" spans="1:27" s="1" customFormat="1" x14ac:dyDescent="0.25">
      <c r="A4" s="3"/>
      <c r="B4" s="95" t="s">
        <v>53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27">
        <f>SUM(C4:R4)</f>
        <v>0</v>
      </c>
      <c r="T4" s="5"/>
      <c r="U4" s="26"/>
      <c r="V4" s="26"/>
      <c r="AA4" s="20"/>
    </row>
    <row r="5" spans="1:27" x14ac:dyDescent="0.25">
      <c r="A5">
        <v>1</v>
      </c>
      <c r="B5" s="100" t="str">
        <f>IF(ISBLANK(Gesamt!B6),"",Gesamt!B6)</f>
        <v/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21" t="str">
        <f>IF(ISBLANK(C5),"",SUM(C5:R5))</f>
        <v/>
      </c>
      <c r="T5" s="4" t="str">
        <f>IF(S5 = "","",IF(OR($S5=$E$43,$S5=$G$43,$S5=$I$43,$S5=$K$43,$S5=$M$43),"+"," "))</f>
        <v/>
      </c>
      <c r="U5" s="13" t="str">
        <f>IF(ISNUMBER(S5),IF(AND(S5&gt;=$D$43,S5&lt;=$E$43),6,IF(AND(S5&gt;=$F$43,S5&lt;=$G$43),5,IF(AND(S5&gt;=$H$43,S5&lt;=$I$43),4,IF(AND(S5&gt;=$J$43,S5&lt;=$K$43),3,IF(AND(S5&gt;=$L$43,S5&lt;=$M$43),2,1))))),"")</f>
        <v/>
      </c>
      <c r="V5" s="4" t="str">
        <f>IF(S5 = "","",IF(OR($S5=$F$43,$S5=$H$43,$S5=$J$43,$S5=$L$43,$S5=$N$43),"-"," "))</f>
        <v/>
      </c>
      <c r="W5" s="1"/>
      <c r="X5" s="1"/>
      <c r="Y5" s="1"/>
      <c r="Z5" s="1"/>
    </row>
    <row r="6" spans="1:27" x14ac:dyDescent="0.25">
      <c r="A6">
        <v>2</v>
      </c>
      <c r="B6" s="100" t="str">
        <f>IF(ISBLANK(Gesamt!B7),"",Gesamt!B7)</f>
        <v/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14" t="str">
        <f t="shared" ref="S6:S38" si="0">IF(ISBLANK(C6),"",SUM(C6:R6))</f>
        <v/>
      </c>
      <c r="T6" s="4" t="str">
        <f t="shared" ref="T6:T38" si="1">IF(S6 = "","",IF(OR($S6=$E$43,$S6=$G$43,$S6=$I$43,$S6=$K$43,$S6=$M$43),"+"," "))</f>
        <v/>
      </c>
      <c r="U6" s="13" t="str">
        <f t="shared" ref="U6:U38" si="2">IF(ISNUMBER(S6),IF(AND(S6&gt;=$D$43,S6&lt;=$E$43),6,IF(AND(S6&gt;=$F$43,S6&lt;=$G$43),5,IF(AND(S6&gt;=$H$43,S6&lt;=$I$43),4,IF(AND(S6&gt;=$J$43,S6&lt;=$K$43),3,IF(AND(S6&gt;=$L$43,S6&lt;=$M$43),2,1))))),"")</f>
        <v/>
      </c>
      <c r="V6" s="4" t="str">
        <f t="shared" ref="V6:V38" si="3">IF(S6 = "","",IF(OR($S6=$F$43,$S6=$H$43,$S6=$J$43,$S6=$L$43,$S6=$N$43),"-"," "))</f>
        <v/>
      </c>
      <c r="W6" s="1"/>
      <c r="X6" s="1"/>
      <c r="Y6" s="1"/>
      <c r="Z6" s="1"/>
    </row>
    <row r="7" spans="1:27" x14ac:dyDescent="0.25">
      <c r="A7">
        <v>3</v>
      </c>
      <c r="B7" s="100" t="str">
        <f>IF(ISBLANK(Gesamt!B8),"",Gesamt!B8)</f>
        <v/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14" t="str">
        <f t="shared" si="0"/>
        <v/>
      </c>
      <c r="T7" s="4" t="str">
        <f t="shared" si="1"/>
        <v/>
      </c>
      <c r="U7" s="13" t="str">
        <f t="shared" si="2"/>
        <v/>
      </c>
      <c r="V7" s="4" t="str">
        <f t="shared" si="3"/>
        <v/>
      </c>
      <c r="W7" s="1"/>
      <c r="X7" s="1"/>
      <c r="Y7" s="1"/>
      <c r="Z7" s="1"/>
    </row>
    <row r="8" spans="1:27" x14ac:dyDescent="0.25">
      <c r="A8">
        <v>4</v>
      </c>
      <c r="B8" s="100" t="str">
        <f>IF(ISBLANK(Gesamt!B9),"",Gesamt!B9)</f>
        <v/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14" t="str">
        <f t="shared" si="0"/>
        <v/>
      </c>
      <c r="T8" s="4" t="str">
        <f t="shared" si="1"/>
        <v/>
      </c>
      <c r="U8" s="13" t="str">
        <f t="shared" si="2"/>
        <v/>
      </c>
      <c r="V8" s="4" t="str">
        <f t="shared" si="3"/>
        <v/>
      </c>
      <c r="W8" s="1"/>
      <c r="X8" s="1"/>
      <c r="Y8" s="1"/>
      <c r="Z8" s="1"/>
    </row>
    <row r="9" spans="1:27" ht="17.25" customHeight="1" x14ac:dyDescent="0.25">
      <c r="A9" s="85">
        <v>5</v>
      </c>
      <c r="B9" s="101" t="str">
        <f>IF(ISBLANK(Gesamt!B10),"",Gesamt!B10)</f>
        <v/>
      </c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7" t="str">
        <f t="shared" si="0"/>
        <v/>
      </c>
      <c r="T9" s="98" t="str">
        <f t="shared" si="1"/>
        <v/>
      </c>
      <c r="U9" s="99" t="str">
        <f t="shared" si="2"/>
        <v/>
      </c>
      <c r="V9" s="98" t="str">
        <f t="shared" si="3"/>
        <v/>
      </c>
      <c r="W9" s="1"/>
      <c r="X9" s="1"/>
      <c r="Y9" s="1"/>
      <c r="Z9" s="1"/>
    </row>
    <row r="10" spans="1:27" x14ac:dyDescent="0.25">
      <c r="A10">
        <v>6</v>
      </c>
      <c r="B10" s="100" t="str">
        <f>IF(ISBLANK(Gesamt!B11),"",Gesamt!B11)</f>
        <v/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14" t="str">
        <f t="shared" si="0"/>
        <v/>
      </c>
      <c r="T10" s="4" t="str">
        <f t="shared" si="1"/>
        <v/>
      </c>
      <c r="U10" s="13" t="str">
        <f t="shared" si="2"/>
        <v/>
      </c>
      <c r="V10" s="4" t="str">
        <f t="shared" si="3"/>
        <v/>
      </c>
      <c r="W10" s="1"/>
      <c r="X10" s="1"/>
      <c r="Y10" s="1"/>
      <c r="Z10" s="1"/>
    </row>
    <row r="11" spans="1:27" x14ac:dyDescent="0.25">
      <c r="A11">
        <v>7</v>
      </c>
      <c r="B11" s="100" t="str">
        <f>IF(ISBLANK(Gesamt!B12),"",Gesamt!B12)</f>
        <v/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14" t="str">
        <f t="shared" si="0"/>
        <v/>
      </c>
      <c r="T11" s="4" t="str">
        <f t="shared" si="1"/>
        <v/>
      </c>
      <c r="U11" s="13" t="str">
        <f t="shared" si="2"/>
        <v/>
      </c>
      <c r="V11" s="4" t="str">
        <f t="shared" si="3"/>
        <v/>
      </c>
      <c r="W11" s="1"/>
      <c r="X11" s="1"/>
      <c r="Y11" s="1"/>
      <c r="Z11" s="1"/>
    </row>
    <row r="12" spans="1:27" x14ac:dyDescent="0.25">
      <c r="A12">
        <v>8</v>
      </c>
      <c r="B12" s="100" t="str">
        <f>IF(ISBLANK(Gesamt!B13),"",Gesamt!B13)</f>
        <v/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14" t="str">
        <f t="shared" si="0"/>
        <v/>
      </c>
      <c r="T12" s="4" t="str">
        <f t="shared" si="1"/>
        <v/>
      </c>
      <c r="U12" s="13" t="str">
        <f t="shared" si="2"/>
        <v/>
      </c>
      <c r="V12" s="4" t="str">
        <f t="shared" si="3"/>
        <v/>
      </c>
      <c r="W12" s="1"/>
      <c r="X12" s="1"/>
      <c r="Y12" s="1"/>
      <c r="Z12" s="1"/>
    </row>
    <row r="13" spans="1:27" x14ac:dyDescent="0.25">
      <c r="A13">
        <v>9</v>
      </c>
      <c r="B13" s="100" t="str">
        <f>IF(ISBLANK(Gesamt!B14),"",Gesamt!B14)</f>
        <v/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14" t="str">
        <f t="shared" si="0"/>
        <v/>
      </c>
      <c r="T13" s="4" t="str">
        <f t="shared" si="1"/>
        <v/>
      </c>
      <c r="U13" s="13" t="str">
        <f t="shared" si="2"/>
        <v/>
      </c>
      <c r="V13" s="4" t="str">
        <f t="shared" si="3"/>
        <v/>
      </c>
      <c r="W13" s="1"/>
      <c r="X13" s="1"/>
      <c r="Y13" s="1"/>
      <c r="Z13" s="1"/>
    </row>
    <row r="14" spans="1:27" x14ac:dyDescent="0.25">
      <c r="A14" s="85">
        <v>10</v>
      </c>
      <c r="B14" s="101" t="str">
        <f>IF(ISBLANK(Gesamt!B15),"",Gesamt!B15)</f>
        <v/>
      </c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7" t="str">
        <f t="shared" si="0"/>
        <v/>
      </c>
      <c r="T14" s="98" t="str">
        <f t="shared" si="1"/>
        <v/>
      </c>
      <c r="U14" s="99" t="str">
        <f t="shared" si="2"/>
        <v/>
      </c>
      <c r="V14" s="98" t="str">
        <f t="shared" si="3"/>
        <v/>
      </c>
      <c r="W14" s="1"/>
      <c r="X14" s="1"/>
      <c r="Y14" s="1"/>
      <c r="Z14" s="1"/>
    </row>
    <row r="15" spans="1:27" x14ac:dyDescent="0.25">
      <c r="A15">
        <v>11</v>
      </c>
      <c r="B15" s="100" t="str">
        <f>IF(ISBLANK(Gesamt!B16),"",Gesamt!B16)</f>
        <v/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14" t="str">
        <f t="shared" si="0"/>
        <v/>
      </c>
      <c r="T15" s="4" t="str">
        <f t="shared" si="1"/>
        <v/>
      </c>
      <c r="U15" s="13" t="str">
        <f t="shared" si="2"/>
        <v/>
      </c>
      <c r="V15" s="4" t="str">
        <f t="shared" si="3"/>
        <v/>
      </c>
      <c r="W15" s="1"/>
      <c r="X15" s="1"/>
      <c r="Y15" s="1"/>
      <c r="Z15" s="1"/>
    </row>
    <row r="16" spans="1:27" x14ac:dyDescent="0.25">
      <c r="A16">
        <v>12</v>
      </c>
      <c r="B16" s="100" t="str">
        <f>IF(ISBLANK(Gesamt!B17),"",Gesamt!B17)</f>
        <v/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14" t="str">
        <f t="shared" si="0"/>
        <v/>
      </c>
      <c r="T16" s="4" t="str">
        <f t="shared" si="1"/>
        <v/>
      </c>
      <c r="U16" s="13" t="str">
        <f t="shared" si="2"/>
        <v/>
      </c>
      <c r="V16" s="4" t="str">
        <f t="shared" si="3"/>
        <v/>
      </c>
      <c r="W16" s="1"/>
      <c r="X16" s="1"/>
      <c r="Y16" s="1"/>
      <c r="Z16" s="1"/>
    </row>
    <row r="17" spans="1:26" x14ac:dyDescent="0.25">
      <c r="A17">
        <v>13</v>
      </c>
      <c r="B17" s="100" t="str">
        <f>IF(ISBLANK(Gesamt!B18),"",Gesamt!B18)</f>
        <v/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14" t="str">
        <f t="shared" si="0"/>
        <v/>
      </c>
      <c r="T17" s="4" t="str">
        <f t="shared" si="1"/>
        <v/>
      </c>
      <c r="U17" s="13" t="str">
        <f t="shared" si="2"/>
        <v/>
      </c>
      <c r="V17" s="4" t="str">
        <f t="shared" si="3"/>
        <v/>
      </c>
      <c r="W17" s="1"/>
      <c r="X17" s="1"/>
      <c r="Y17" s="1"/>
      <c r="Z17" s="1"/>
    </row>
    <row r="18" spans="1:26" x14ac:dyDescent="0.25">
      <c r="A18">
        <v>14</v>
      </c>
      <c r="B18" s="100" t="str">
        <f>IF(ISBLANK(Gesamt!B19),"",Gesamt!B19)</f>
        <v/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14" t="str">
        <f t="shared" si="0"/>
        <v/>
      </c>
      <c r="T18" s="4" t="str">
        <f t="shared" si="1"/>
        <v/>
      </c>
      <c r="U18" s="13" t="str">
        <f t="shared" si="2"/>
        <v/>
      </c>
      <c r="V18" s="4" t="str">
        <f t="shared" si="3"/>
        <v/>
      </c>
      <c r="W18" s="1"/>
      <c r="X18" s="1"/>
      <c r="Y18" s="1"/>
      <c r="Z18" s="1"/>
    </row>
    <row r="19" spans="1:26" x14ac:dyDescent="0.25">
      <c r="A19" s="85">
        <v>15</v>
      </c>
      <c r="B19" s="101" t="str">
        <f>IF(ISBLANK(Gesamt!B20),"",Gesamt!B20)</f>
        <v/>
      </c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7" t="str">
        <f t="shared" si="0"/>
        <v/>
      </c>
      <c r="T19" s="98" t="str">
        <f t="shared" si="1"/>
        <v/>
      </c>
      <c r="U19" s="99" t="str">
        <f t="shared" si="2"/>
        <v/>
      </c>
      <c r="V19" s="98" t="str">
        <f t="shared" si="3"/>
        <v/>
      </c>
      <c r="W19" s="1"/>
      <c r="X19" s="1"/>
      <c r="Y19" s="1"/>
      <c r="Z19" s="1"/>
    </row>
    <row r="20" spans="1:26" x14ac:dyDescent="0.25">
      <c r="A20">
        <v>16</v>
      </c>
      <c r="B20" s="100" t="str">
        <f>IF(ISBLANK(Gesamt!B21),"",Gesamt!B21)</f>
        <v/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14" t="str">
        <f t="shared" si="0"/>
        <v/>
      </c>
      <c r="T20" s="4" t="str">
        <f t="shared" si="1"/>
        <v/>
      </c>
      <c r="U20" s="13" t="str">
        <f t="shared" si="2"/>
        <v/>
      </c>
      <c r="V20" s="4" t="str">
        <f t="shared" si="3"/>
        <v/>
      </c>
      <c r="W20" s="1"/>
      <c r="X20" s="1"/>
      <c r="Y20" s="1"/>
      <c r="Z20" s="1"/>
    </row>
    <row r="21" spans="1:26" x14ac:dyDescent="0.25">
      <c r="A21">
        <v>17</v>
      </c>
      <c r="B21" s="100" t="str">
        <f>IF(ISBLANK(Gesamt!B22),"",Gesamt!B22)</f>
        <v/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14" t="str">
        <f t="shared" si="0"/>
        <v/>
      </c>
      <c r="T21" s="4" t="str">
        <f t="shared" si="1"/>
        <v/>
      </c>
      <c r="U21" s="13" t="str">
        <f t="shared" si="2"/>
        <v/>
      </c>
      <c r="V21" s="4" t="str">
        <f t="shared" si="3"/>
        <v/>
      </c>
      <c r="W21" s="1"/>
      <c r="X21" s="1"/>
      <c r="Y21" s="1"/>
      <c r="Z21" s="1"/>
    </row>
    <row r="22" spans="1:26" x14ac:dyDescent="0.25">
      <c r="A22">
        <v>18</v>
      </c>
      <c r="B22" s="100" t="str">
        <f>IF(ISBLANK(Gesamt!B23),"",Gesamt!B23)</f>
        <v/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14" t="str">
        <f t="shared" si="0"/>
        <v/>
      </c>
      <c r="T22" s="4" t="str">
        <f t="shared" si="1"/>
        <v/>
      </c>
      <c r="U22" s="13" t="str">
        <f t="shared" si="2"/>
        <v/>
      </c>
      <c r="V22" s="4" t="str">
        <f t="shared" si="3"/>
        <v/>
      </c>
      <c r="W22" s="1"/>
      <c r="X22" s="1"/>
      <c r="Y22" s="1"/>
      <c r="Z22" s="1"/>
    </row>
    <row r="23" spans="1:26" x14ac:dyDescent="0.25">
      <c r="A23">
        <v>19</v>
      </c>
      <c r="B23" s="100" t="str">
        <f>IF(ISBLANK(Gesamt!B24),"",Gesamt!B24)</f>
        <v/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14" t="str">
        <f t="shared" si="0"/>
        <v/>
      </c>
      <c r="T23" s="4" t="str">
        <f t="shared" si="1"/>
        <v/>
      </c>
      <c r="U23" s="13" t="str">
        <f t="shared" si="2"/>
        <v/>
      </c>
      <c r="V23" s="4" t="str">
        <f t="shared" si="3"/>
        <v/>
      </c>
      <c r="W23" s="1"/>
      <c r="X23" s="1"/>
      <c r="Y23" s="1"/>
      <c r="Z23" s="1"/>
    </row>
    <row r="24" spans="1:26" x14ac:dyDescent="0.25">
      <c r="A24" s="85">
        <v>20</v>
      </c>
      <c r="B24" s="101" t="str">
        <f>IF(ISBLANK(Gesamt!B25),"",Gesamt!B25)</f>
        <v/>
      </c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7" t="str">
        <f t="shared" si="0"/>
        <v/>
      </c>
      <c r="T24" s="98" t="str">
        <f t="shared" si="1"/>
        <v/>
      </c>
      <c r="U24" s="99" t="str">
        <f t="shared" si="2"/>
        <v/>
      </c>
      <c r="V24" s="98" t="str">
        <f t="shared" si="3"/>
        <v/>
      </c>
      <c r="W24" s="1"/>
      <c r="X24" s="1"/>
      <c r="Y24" s="1"/>
      <c r="Z24" s="1"/>
    </row>
    <row r="25" spans="1:26" x14ac:dyDescent="0.25">
      <c r="A25">
        <v>21</v>
      </c>
      <c r="B25" s="100" t="str">
        <f>IF(ISBLANK(Gesamt!B26),"",Gesamt!B26)</f>
        <v/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14" t="str">
        <f t="shared" si="0"/>
        <v/>
      </c>
      <c r="T25" s="4" t="str">
        <f t="shared" si="1"/>
        <v/>
      </c>
      <c r="U25" s="13" t="str">
        <f t="shared" si="2"/>
        <v/>
      </c>
      <c r="V25" s="4" t="str">
        <f t="shared" si="3"/>
        <v/>
      </c>
      <c r="W25" s="1"/>
      <c r="X25" s="1"/>
      <c r="Y25" s="1"/>
      <c r="Z25" s="1"/>
    </row>
    <row r="26" spans="1:26" x14ac:dyDescent="0.25">
      <c r="A26">
        <v>22</v>
      </c>
      <c r="B26" s="100" t="str">
        <f>IF(ISBLANK(Gesamt!B27),"",Gesamt!B27)</f>
        <v/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14" t="str">
        <f t="shared" si="0"/>
        <v/>
      </c>
      <c r="T26" s="4" t="str">
        <f t="shared" si="1"/>
        <v/>
      </c>
      <c r="U26" s="13" t="str">
        <f t="shared" si="2"/>
        <v/>
      </c>
      <c r="V26" s="4" t="str">
        <f t="shared" si="3"/>
        <v/>
      </c>
      <c r="W26" s="1"/>
      <c r="X26" s="1"/>
      <c r="Y26" s="1"/>
      <c r="Z26" s="1"/>
    </row>
    <row r="27" spans="1:26" ht="15.75" customHeight="1" x14ac:dyDescent="0.25">
      <c r="A27">
        <v>23</v>
      </c>
      <c r="B27" s="100" t="str">
        <f>IF(ISBLANK(Gesamt!B28),"",Gesamt!B28)</f>
        <v/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14" t="str">
        <f t="shared" si="0"/>
        <v/>
      </c>
      <c r="T27" s="4" t="str">
        <f t="shared" si="1"/>
        <v/>
      </c>
      <c r="U27" s="13" t="str">
        <f t="shared" si="2"/>
        <v/>
      </c>
      <c r="V27" s="4" t="str">
        <f t="shared" si="3"/>
        <v/>
      </c>
      <c r="W27" s="1"/>
      <c r="X27" s="1"/>
      <c r="Y27" s="1"/>
      <c r="Z27" s="1"/>
    </row>
    <row r="28" spans="1:26" x14ac:dyDescent="0.25">
      <c r="A28">
        <v>24</v>
      </c>
      <c r="B28" s="100" t="str">
        <f>IF(ISBLANK(Gesamt!B29),"",Gesamt!B29)</f>
        <v/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14" t="str">
        <f t="shared" si="0"/>
        <v/>
      </c>
      <c r="T28" s="4" t="str">
        <f t="shared" si="1"/>
        <v/>
      </c>
      <c r="U28" s="13" t="str">
        <f t="shared" si="2"/>
        <v/>
      </c>
      <c r="V28" s="4" t="str">
        <f t="shared" si="3"/>
        <v/>
      </c>
      <c r="W28" s="1"/>
      <c r="X28" s="1"/>
      <c r="Y28" s="1"/>
      <c r="Z28" s="1"/>
    </row>
    <row r="29" spans="1:26" x14ac:dyDescent="0.25">
      <c r="A29" s="85">
        <v>25</v>
      </c>
      <c r="B29" s="101" t="str">
        <f>IF(ISBLANK(Gesamt!B30),"",Gesamt!B30)</f>
        <v/>
      </c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7" t="str">
        <f t="shared" si="0"/>
        <v/>
      </c>
      <c r="T29" s="98" t="str">
        <f t="shared" si="1"/>
        <v/>
      </c>
      <c r="U29" s="99" t="str">
        <f t="shared" si="2"/>
        <v/>
      </c>
      <c r="V29" s="98" t="str">
        <f t="shared" si="3"/>
        <v/>
      </c>
      <c r="W29" s="1"/>
      <c r="X29" s="1"/>
      <c r="Y29" s="1"/>
      <c r="Z29" s="1"/>
    </row>
    <row r="30" spans="1:26" x14ac:dyDescent="0.25">
      <c r="A30">
        <v>26</v>
      </c>
      <c r="B30" s="100" t="str">
        <f>IF(ISBLANK(Gesamt!B31),"",Gesamt!B31)</f>
        <v/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14" t="str">
        <f t="shared" si="0"/>
        <v/>
      </c>
      <c r="T30" s="4" t="str">
        <f t="shared" si="1"/>
        <v/>
      </c>
      <c r="U30" s="13" t="str">
        <f t="shared" si="2"/>
        <v/>
      </c>
      <c r="V30" s="4" t="str">
        <f t="shared" si="3"/>
        <v/>
      </c>
      <c r="W30" s="1"/>
      <c r="X30" s="1"/>
      <c r="Y30" s="1"/>
      <c r="Z30" s="1"/>
    </row>
    <row r="31" spans="1:26" ht="14.15" customHeight="1" x14ac:dyDescent="0.25">
      <c r="A31">
        <v>27</v>
      </c>
      <c r="B31" s="100" t="str">
        <f>IF(ISBLANK(Gesamt!B32),"",Gesamt!B32)</f>
        <v/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14" t="str">
        <f t="shared" si="0"/>
        <v/>
      </c>
      <c r="T31" s="4" t="str">
        <f t="shared" si="1"/>
        <v/>
      </c>
      <c r="U31" s="13" t="str">
        <f t="shared" si="2"/>
        <v/>
      </c>
      <c r="V31" s="4" t="str">
        <f t="shared" si="3"/>
        <v/>
      </c>
      <c r="W31" s="1"/>
      <c r="X31" s="1"/>
      <c r="Y31" s="1"/>
      <c r="Z31" s="1"/>
    </row>
    <row r="32" spans="1:26" x14ac:dyDescent="0.25">
      <c r="A32">
        <v>28</v>
      </c>
      <c r="B32" s="100" t="str">
        <f>IF(ISBLANK(Gesamt!B33),"",Gesamt!B33)</f>
        <v/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14" t="str">
        <f t="shared" si="0"/>
        <v/>
      </c>
      <c r="T32" s="4" t="str">
        <f t="shared" si="1"/>
        <v/>
      </c>
      <c r="U32" s="13" t="str">
        <f t="shared" si="2"/>
        <v/>
      </c>
      <c r="V32" s="4" t="str">
        <f t="shared" si="3"/>
        <v/>
      </c>
      <c r="W32" s="1"/>
      <c r="X32" s="1"/>
      <c r="Y32" s="1"/>
      <c r="Z32" s="1"/>
    </row>
    <row r="33" spans="1:27" x14ac:dyDescent="0.25">
      <c r="A33">
        <v>29</v>
      </c>
      <c r="B33" s="100" t="str">
        <f>IF(ISBLANK(Gesamt!B34),"",Gesamt!B34)</f>
        <v/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14" t="str">
        <f t="shared" si="0"/>
        <v/>
      </c>
      <c r="T33" s="4" t="str">
        <f t="shared" si="1"/>
        <v/>
      </c>
      <c r="U33" s="13" t="str">
        <f t="shared" si="2"/>
        <v/>
      </c>
      <c r="V33" s="4" t="str">
        <f t="shared" si="3"/>
        <v/>
      </c>
      <c r="W33" s="1"/>
      <c r="X33" s="1"/>
      <c r="Y33" s="1"/>
      <c r="Z33" s="1"/>
    </row>
    <row r="34" spans="1:27" x14ac:dyDescent="0.25">
      <c r="A34" s="85">
        <v>30</v>
      </c>
      <c r="B34" s="101" t="str">
        <f>IF(ISBLANK(Gesamt!B35),"",Gesamt!B35)</f>
        <v/>
      </c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7" t="str">
        <f t="shared" si="0"/>
        <v/>
      </c>
      <c r="T34" s="98" t="str">
        <f t="shared" si="1"/>
        <v/>
      </c>
      <c r="U34" s="99" t="str">
        <f t="shared" si="2"/>
        <v/>
      </c>
      <c r="V34" s="98" t="str">
        <f t="shared" si="3"/>
        <v/>
      </c>
      <c r="W34" s="1"/>
      <c r="X34" s="1"/>
      <c r="Y34" s="1"/>
      <c r="Z34" s="1"/>
    </row>
    <row r="35" spans="1:27" x14ac:dyDescent="0.25">
      <c r="A35">
        <v>31</v>
      </c>
      <c r="B35" s="100" t="str">
        <f>IF(ISBLANK(Gesamt!B36),"",Gesamt!B36)</f>
        <v/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14" t="str">
        <f t="shared" si="0"/>
        <v/>
      </c>
      <c r="T35" s="4" t="str">
        <f t="shared" si="1"/>
        <v/>
      </c>
      <c r="U35" s="13" t="str">
        <f t="shared" si="2"/>
        <v/>
      </c>
      <c r="V35" s="4" t="str">
        <f t="shared" si="3"/>
        <v/>
      </c>
      <c r="W35" s="1"/>
      <c r="X35" s="1"/>
      <c r="Y35" s="1"/>
      <c r="Z35" s="1"/>
    </row>
    <row r="36" spans="1:27" x14ac:dyDescent="0.25">
      <c r="A36">
        <v>32</v>
      </c>
      <c r="B36" s="100" t="str">
        <f>IF(ISBLANK(Gesamt!B37),"",Gesamt!B37)</f>
        <v/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14" t="str">
        <f t="shared" si="0"/>
        <v/>
      </c>
      <c r="T36" s="4" t="str">
        <f t="shared" si="1"/>
        <v/>
      </c>
      <c r="U36" s="13" t="str">
        <f t="shared" si="2"/>
        <v/>
      </c>
      <c r="V36" s="4" t="str">
        <f t="shared" si="3"/>
        <v/>
      </c>
      <c r="W36" s="1"/>
      <c r="X36" s="1"/>
      <c r="Y36" s="1"/>
      <c r="Z36" s="1"/>
    </row>
    <row r="37" spans="1:27" x14ac:dyDescent="0.25">
      <c r="A37">
        <v>33</v>
      </c>
      <c r="B37" s="100" t="str">
        <f>IF(ISBLANK(Gesamt!B38),"",Gesamt!B38)</f>
        <v/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14" t="str">
        <f t="shared" si="0"/>
        <v/>
      </c>
      <c r="T37" s="4" t="str">
        <f t="shared" si="1"/>
        <v/>
      </c>
      <c r="U37" s="13" t="str">
        <f t="shared" si="2"/>
        <v/>
      </c>
      <c r="V37" s="4" t="str">
        <f t="shared" si="3"/>
        <v/>
      </c>
      <c r="W37" s="1"/>
      <c r="X37" s="1"/>
      <c r="Y37" s="1"/>
      <c r="Z37" s="1"/>
    </row>
    <row r="38" spans="1:27" ht="13" thickBot="1" x14ac:dyDescent="0.3">
      <c r="A38" s="15">
        <v>34</v>
      </c>
      <c r="B38" s="102" t="str">
        <f>IF(ISBLANK(Gesamt!B39),"",Gesamt!B39)</f>
        <v/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17" t="str">
        <f t="shared" si="0"/>
        <v/>
      </c>
      <c r="T38" s="18" t="str">
        <f t="shared" si="1"/>
        <v/>
      </c>
      <c r="U38" s="16" t="str">
        <f t="shared" si="2"/>
        <v/>
      </c>
      <c r="V38" s="18" t="str">
        <f t="shared" si="3"/>
        <v/>
      </c>
      <c r="W38" s="1"/>
      <c r="X38" s="1"/>
      <c r="Y38" s="1"/>
      <c r="Z38" s="1"/>
    </row>
    <row r="39" spans="1:27" x14ac:dyDescent="0.25">
      <c r="B39" s="93" t="s">
        <v>18</v>
      </c>
      <c r="C39" s="92" t="str">
        <f>IF(ISBLANK(C4),"",AVERAGE(C5:C38))</f>
        <v/>
      </c>
      <c r="D39" s="92" t="str">
        <f t="shared" ref="D39:R39" si="4">IF(ISBLANK(D4),"",AVERAGE(D5:D38))</f>
        <v/>
      </c>
      <c r="E39" s="92" t="str">
        <f t="shared" si="4"/>
        <v/>
      </c>
      <c r="F39" s="92" t="str">
        <f t="shared" si="4"/>
        <v/>
      </c>
      <c r="G39" s="92" t="str">
        <f t="shared" si="4"/>
        <v/>
      </c>
      <c r="H39" s="92" t="str">
        <f t="shared" si="4"/>
        <v/>
      </c>
      <c r="I39" s="92" t="str">
        <f t="shared" si="4"/>
        <v/>
      </c>
      <c r="J39" s="92" t="str">
        <f t="shared" si="4"/>
        <v/>
      </c>
      <c r="K39" s="92" t="str">
        <f t="shared" si="4"/>
        <v/>
      </c>
      <c r="L39" s="92" t="str">
        <f t="shared" si="4"/>
        <v/>
      </c>
      <c r="M39" s="92" t="str">
        <f t="shared" si="4"/>
        <v/>
      </c>
      <c r="N39" s="92" t="str">
        <f t="shared" si="4"/>
        <v/>
      </c>
      <c r="O39" s="92" t="str">
        <f t="shared" si="4"/>
        <v/>
      </c>
      <c r="P39" s="92" t="str">
        <f t="shared" si="4"/>
        <v/>
      </c>
      <c r="Q39" s="92" t="str">
        <f t="shared" si="4"/>
        <v/>
      </c>
      <c r="R39" s="92" t="str">
        <f t="shared" si="4"/>
        <v/>
      </c>
      <c r="S39" s="92" t="str">
        <f>IF(ISNUMBER(S5),AVERAGE(S5:S38),"")</f>
        <v/>
      </c>
      <c r="T39" s="130" t="s">
        <v>48</v>
      </c>
      <c r="U39" s="131"/>
      <c r="V39" s="131"/>
      <c r="W39" s="1"/>
      <c r="X39" s="1"/>
      <c r="Y39" s="1"/>
      <c r="Z39" s="1"/>
    </row>
    <row r="41" spans="1:27" ht="20" x14ac:dyDescent="0.4">
      <c r="B41" s="6" t="s">
        <v>3</v>
      </c>
      <c r="C41" s="6"/>
      <c r="D41" s="6"/>
      <c r="E41" s="6"/>
      <c r="F41" s="6"/>
      <c r="G41" s="6"/>
      <c r="Q41" s="129" t="s">
        <v>17</v>
      </c>
      <c r="R41" s="129"/>
      <c r="S41" s="137">
        <v>42670</v>
      </c>
      <c r="T41" s="137"/>
      <c r="U41" s="137"/>
      <c r="V41" s="137"/>
      <c r="W41" s="31"/>
      <c r="X41" s="32"/>
      <c r="Y41" s="32"/>
      <c r="Z41" s="53"/>
      <c r="AA41" s="53"/>
    </row>
    <row r="42" spans="1:27" ht="13" thickBot="1" x14ac:dyDescent="0.3">
      <c r="B42" s="7" t="s">
        <v>1</v>
      </c>
      <c r="C42" s="7"/>
      <c r="D42" s="140">
        <v>6</v>
      </c>
      <c r="E42" s="135"/>
      <c r="F42" s="134">
        <v>5</v>
      </c>
      <c r="G42" s="135"/>
      <c r="H42" s="134">
        <v>4</v>
      </c>
      <c r="I42" s="135"/>
      <c r="J42" s="134">
        <v>3</v>
      </c>
      <c r="K42" s="135"/>
      <c r="L42" s="134">
        <v>2</v>
      </c>
      <c r="M42" s="135"/>
      <c r="N42" s="134">
        <v>1</v>
      </c>
      <c r="O42" s="140"/>
      <c r="R42" t="s">
        <v>21</v>
      </c>
      <c r="S42" s="30"/>
      <c r="W42" s="129"/>
      <c r="X42" s="129"/>
      <c r="Y42" s="129"/>
      <c r="Z42"/>
    </row>
    <row r="43" spans="1:27" ht="13" thickBot="1" x14ac:dyDescent="0.3">
      <c r="B43" s="7" t="s">
        <v>4</v>
      </c>
      <c r="C43" s="7"/>
      <c r="D43" s="52">
        <v>0</v>
      </c>
      <c r="E43" s="46"/>
      <c r="F43" s="51">
        <f>E43+0.5</f>
        <v>0.5</v>
      </c>
      <c r="G43" s="46"/>
      <c r="H43" s="51">
        <f>G43+0.5</f>
        <v>0.5</v>
      </c>
      <c r="I43" s="46"/>
      <c r="J43" s="51">
        <f>I43+0.5</f>
        <v>0.5</v>
      </c>
      <c r="K43" s="46"/>
      <c r="L43" s="51">
        <f>K43+0.5</f>
        <v>0.5</v>
      </c>
      <c r="M43" s="46"/>
      <c r="N43" s="51">
        <f>M43+0.5</f>
        <v>0.5</v>
      </c>
      <c r="O43" s="48">
        <f>S4</f>
        <v>0</v>
      </c>
      <c r="R43" t="s">
        <v>22</v>
      </c>
      <c r="S43" s="30"/>
    </row>
    <row r="44" spans="1:27" ht="13" thickBot="1" x14ac:dyDescent="0.3">
      <c r="B44" s="7" t="s">
        <v>5</v>
      </c>
      <c r="C44" s="7"/>
      <c r="D44" s="141">
        <f>COUNTIF(U5:U38,6)</f>
        <v>0</v>
      </c>
      <c r="E44" s="139"/>
      <c r="F44" s="138">
        <f>COUNTIF(U5:U38,5)</f>
        <v>0</v>
      </c>
      <c r="G44" s="139"/>
      <c r="H44" s="138">
        <f>COUNTIF(U5:U38,4)</f>
        <v>0</v>
      </c>
      <c r="I44" s="139"/>
      <c r="J44" s="138">
        <f>COUNTIF(U5:U38,3)</f>
        <v>0</v>
      </c>
      <c r="K44" s="139"/>
      <c r="L44" s="138">
        <f>COUNTIF(U5:U38,2)</f>
        <v>0</v>
      </c>
      <c r="M44" s="139"/>
      <c r="N44" s="138">
        <f>COUNTIF(U5:U38,1)</f>
        <v>0</v>
      </c>
      <c r="O44" s="141"/>
    </row>
    <row r="45" spans="1:27" x14ac:dyDescent="0.25">
      <c r="D45" s="142" t="str">
        <f>IF(U47 = 0,"",(D44+F44)/U47)</f>
        <v/>
      </c>
      <c r="E45" s="142"/>
      <c r="F45" s="142"/>
      <c r="G45" s="142"/>
    </row>
    <row r="46" spans="1:27" ht="6" customHeight="1" x14ac:dyDescent="0.25"/>
    <row r="47" spans="1:27" ht="14" x14ac:dyDescent="0.3">
      <c r="B47" s="7" t="s">
        <v>7</v>
      </c>
      <c r="C47" s="7"/>
      <c r="D47" s="7"/>
      <c r="E47" s="9">
        <v>19</v>
      </c>
      <c r="F47" s="9"/>
      <c r="G47" s="9">
        <v>44</v>
      </c>
      <c r="H47" s="9"/>
      <c r="I47" s="9">
        <v>60</v>
      </c>
      <c r="J47" s="9"/>
      <c r="K47" s="9">
        <v>76</v>
      </c>
      <c r="L47" s="9"/>
      <c r="M47" s="9">
        <v>92</v>
      </c>
      <c r="R47" s="132" t="s">
        <v>19</v>
      </c>
      <c r="S47" s="132"/>
      <c r="T47" s="132"/>
      <c r="U47" s="127">
        <f>$D$44+$F$44+$H$44+$J$44+$L$44+$N$44</f>
        <v>0</v>
      </c>
      <c r="V47" s="127"/>
    </row>
    <row r="48" spans="1:27" x14ac:dyDescent="0.25">
      <c r="E48" s="4">
        <f>O43*E47/100</f>
        <v>0</v>
      </c>
      <c r="F48"/>
      <c r="G48" s="4">
        <f>O43*G47/100</f>
        <v>0</v>
      </c>
      <c r="I48" s="4">
        <f>O43*I47/100</f>
        <v>0</v>
      </c>
      <c r="K48" s="4">
        <f>O43*K47/100</f>
        <v>0</v>
      </c>
      <c r="M48" s="4">
        <f>O43*M47/100</f>
        <v>0</v>
      </c>
      <c r="T48" s="29"/>
      <c r="U48" s="29"/>
      <c r="V48" s="29"/>
    </row>
    <row r="49" spans="1:22" x14ac:dyDescent="0.25">
      <c r="T49" s="29"/>
      <c r="U49" s="29"/>
      <c r="V49" s="29"/>
    </row>
    <row r="50" spans="1:22" ht="15.5" x14ac:dyDescent="0.35">
      <c r="B50" s="24" t="s">
        <v>20</v>
      </c>
      <c r="T50" s="29"/>
      <c r="U50" s="29"/>
      <c r="V50" s="29"/>
    </row>
    <row r="51" spans="1:22" x14ac:dyDescent="0.25">
      <c r="B51" s="23" t="s">
        <v>2</v>
      </c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5" t="s">
        <v>0</v>
      </c>
      <c r="T51" s="133" t="s">
        <v>1</v>
      </c>
      <c r="U51" s="133"/>
      <c r="V51" s="133"/>
    </row>
    <row r="52" spans="1:22" x14ac:dyDescent="0.25">
      <c r="B52" s="25" t="s">
        <v>6</v>
      </c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7">
        <v>0</v>
      </c>
      <c r="T52" s="36"/>
      <c r="U52" s="36"/>
      <c r="V52" s="36"/>
    </row>
    <row r="53" spans="1:22" x14ac:dyDescent="0.25">
      <c r="B53" s="20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9">
        <v>0</v>
      </c>
      <c r="T53" s="38"/>
      <c r="U53" s="40"/>
      <c r="V53" s="38"/>
    </row>
    <row r="54" spans="1:22" x14ac:dyDescent="0.25">
      <c r="A54">
        <v>2</v>
      </c>
      <c r="B54" s="20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9">
        <f>SUM(C54:R54)</f>
        <v>0</v>
      </c>
      <c r="T54" s="38"/>
      <c r="U54" s="40"/>
      <c r="V54" s="38"/>
    </row>
    <row r="55" spans="1:22" x14ac:dyDescent="0.25">
      <c r="A55">
        <v>3</v>
      </c>
      <c r="B55" s="20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9">
        <f>SUM(C55:R55)</f>
        <v>0</v>
      </c>
      <c r="T55" s="38"/>
      <c r="U55" s="40"/>
      <c r="V55" s="38"/>
    </row>
    <row r="56" spans="1:22" ht="13" thickBot="1" x14ac:dyDescent="0.3">
      <c r="A56">
        <v>4</v>
      </c>
      <c r="B56" s="1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2">
        <f>SUM(C56:R56)</f>
        <v>0</v>
      </c>
      <c r="T56" s="41"/>
      <c r="U56" s="43"/>
      <c r="V56" s="41"/>
    </row>
    <row r="57" spans="1:22" x14ac:dyDescent="0.25">
      <c r="B57" s="1" t="s">
        <v>8</v>
      </c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44"/>
      <c r="T57" s="126"/>
      <c r="U57" s="126"/>
      <c r="V57" s="126"/>
    </row>
  </sheetData>
  <mergeCells count="26">
    <mergeCell ref="W42:Y42"/>
    <mergeCell ref="T39:V39"/>
    <mergeCell ref="T57:V57"/>
    <mergeCell ref="N44:O44"/>
    <mergeCell ref="D45:G45"/>
    <mergeCell ref="R47:T47"/>
    <mergeCell ref="U47:V47"/>
    <mergeCell ref="T51:V51"/>
    <mergeCell ref="D44:E44"/>
    <mergeCell ref="F44:G44"/>
    <mergeCell ref="H44:I44"/>
    <mergeCell ref="J44:K44"/>
    <mergeCell ref="L44:M44"/>
    <mergeCell ref="Q41:R41"/>
    <mergeCell ref="S41:V41"/>
    <mergeCell ref="D42:E42"/>
    <mergeCell ref="F42:G42"/>
    <mergeCell ref="H42:I42"/>
    <mergeCell ref="J42:K42"/>
    <mergeCell ref="L42:M42"/>
    <mergeCell ref="N42:O42"/>
    <mergeCell ref="A1:K1"/>
    <mergeCell ref="L1:N1"/>
    <mergeCell ref="O1:Q1"/>
    <mergeCell ref="T3:V3"/>
    <mergeCell ref="X3:Z3"/>
  </mergeCells>
  <pageMargins left="0.70866141732283472" right="0.70866141732283472" top="0.39370078740157483" bottom="0.39370078740157483" header="0.31496062992125984" footer="0.31496062992125984"/>
  <pageSetup paperSize="9" scale="73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>
    <pageSetUpPr fitToPage="1"/>
  </sheetPr>
  <dimension ref="A1:AA57"/>
  <sheetViews>
    <sheetView topLeftCell="A28" workbookViewId="0">
      <selection activeCell="M47" sqref="M47"/>
    </sheetView>
  </sheetViews>
  <sheetFormatPr baseColWidth="10" defaultRowHeight="12.5" x14ac:dyDescent="0.25"/>
  <cols>
    <col min="1" max="1" width="3" customWidth="1"/>
    <col min="2" max="2" width="24.81640625" style="1" customWidth="1"/>
    <col min="3" max="7" width="4.81640625" style="1" customWidth="1"/>
    <col min="8" max="13" width="4.81640625" customWidth="1"/>
    <col min="14" max="14" width="5.54296875" customWidth="1"/>
    <col min="15" max="18" width="4.81640625" customWidth="1"/>
    <col min="19" max="19" width="7" customWidth="1"/>
    <col min="20" max="20" width="1.81640625" customWidth="1"/>
    <col min="21" max="21" width="3.81640625" customWidth="1"/>
    <col min="22" max="22" width="1.54296875" customWidth="1"/>
    <col min="23" max="23" width="2.81640625" customWidth="1"/>
    <col min="24" max="24" width="1.81640625" customWidth="1"/>
    <col min="25" max="25" width="3" style="9" customWidth="1"/>
    <col min="26" max="26" width="1.81640625" style="9" customWidth="1"/>
    <col min="27" max="27" width="11.453125" style="9" customWidth="1"/>
    <col min="28" max="29" width="11.453125" customWidth="1"/>
  </cols>
  <sheetData>
    <row r="1" spans="1:27" ht="20" x14ac:dyDescent="0.4">
      <c r="A1" s="116" t="s">
        <v>42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32" t="str">
        <f>Gesamt!X1</f>
        <v>2017/18</v>
      </c>
      <c r="M1" s="132"/>
      <c r="N1" s="132"/>
      <c r="O1" s="129" t="str">
        <f>Gesamt!AG1</f>
        <v>Klasse 4a</v>
      </c>
      <c r="P1" s="129"/>
      <c r="Q1" s="129"/>
      <c r="S1" s="31">
        <f>Gesamt!AM1</f>
        <v>0</v>
      </c>
      <c r="W1" s="31"/>
      <c r="X1" s="31"/>
      <c r="Y1" s="31"/>
      <c r="Z1" s="31"/>
      <c r="AA1" s="50"/>
    </row>
    <row r="2" spans="1:27" ht="13.5" customHeight="1" x14ac:dyDescent="0.4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7"/>
      <c r="M2" s="57"/>
      <c r="N2" s="57"/>
      <c r="O2" s="56"/>
      <c r="P2" s="56"/>
      <c r="Q2" s="56"/>
      <c r="S2" s="31"/>
      <c r="W2" s="31"/>
      <c r="X2" s="31"/>
      <c r="Y2" s="31"/>
      <c r="Z2" s="31"/>
      <c r="AA2" s="56"/>
    </row>
    <row r="3" spans="1:27" s="1" customFormat="1" ht="13" thickBot="1" x14ac:dyDescent="0.3">
      <c r="A3" s="2"/>
      <c r="B3" s="94" t="s">
        <v>52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9" t="s">
        <v>0</v>
      </c>
      <c r="T3" s="136" t="s">
        <v>1</v>
      </c>
      <c r="U3" s="136"/>
      <c r="V3" s="136"/>
      <c r="W3" s="7"/>
      <c r="X3" s="128"/>
      <c r="Y3" s="128"/>
      <c r="Z3" s="128"/>
    </row>
    <row r="4" spans="1:27" s="1" customFormat="1" x14ac:dyDescent="0.25">
      <c r="A4" s="3"/>
      <c r="B4" s="95" t="s">
        <v>53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27">
        <f>SUM(C4:R4)</f>
        <v>0</v>
      </c>
      <c r="T4" s="5"/>
      <c r="U4" s="26"/>
      <c r="V4" s="26"/>
      <c r="AA4" s="20"/>
    </row>
    <row r="5" spans="1:27" x14ac:dyDescent="0.25">
      <c r="A5">
        <v>1</v>
      </c>
      <c r="B5" s="100" t="str">
        <f>IF(ISBLANK(Gesamt!B6),"",Gesamt!B6)</f>
        <v/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21" t="str">
        <f>IF(ISBLANK(C5),"",SUM(C5:R5))</f>
        <v/>
      </c>
      <c r="T5" s="4" t="str">
        <f>IF(S5 = "","",IF(OR($S5=$E$43,$S5=$G$43,$S5=$I$43,$S5=$K$43,$S5=$M$43),"+"," "))</f>
        <v/>
      </c>
      <c r="U5" s="13" t="str">
        <f>IF(ISNUMBER(S5),IF(AND(S5&gt;=$D$43,S5&lt;=$E$43),6,IF(AND(S5&gt;=$F$43,S5&lt;=$G$43),5,IF(AND(S5&gt;=$H$43,S5&lt;=$I$43),4,IF(AND(S5&gt;=$J$43,S5&lt;=$K$43),3,IF(AND(S5&gt;=$L$43,S5&lt;=$M$43),2,1))))),"")</f>
        <v/>
      </c>
      <c r="V5" s="4" t="str">
        <f>IF(S5 = "","",IF(OR($S5=$F$43,$S5=$H$43,$S5=$J$43,$S5=$L$43,$S5=$N$43),"-"," "))</f>
        <v/>
      </c>
      <c r="W5" s="1"/>
      <c r="X5" s="1"/>
      <c r="Y5" s="1"/>
      <c r="Z5" s="1"/>
    </row>
    <row r="6" spans="1:27" x14ac:dyDescent="0.25">
      <c r="A6">
        <v>2</v>
      </c>
      <c r="B6" s="100" t="str">
        <f>IF(ISBLANK(Gesamt!B7),"",Gesamt!B7)</f>
        <v/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14" t="str">
        <f t="shared" ref="S6:S38" si="0">IF(ISBLANK(C6),"",SUM(C6:R6))</f>
        <v/>
      </c>
      <c r="T6" s="4" t="str">
        <f t="shared" ref="T6:T38" si="1">IF(S6 = "","",IF(OR($S6=$E$43,$S6=$G$43,$S6=$I$43,$S6=$K$43,$S6=$M$43),"+"," "))</f>
        <v/>
      </c>
      <c r="U6" s="13" t="str">
        <f t="shared" ref="U6:U38" si="2">IF(ISNUMBER(S6),IF(AND(S6&gt;=$D$43,S6&lt;=$E$43),6,IF(AND(S6&gt;=$F$43,S6&lt;=$G$43),5,IF(AND(S6&gt;=$H$43,S6&lt;=$I$43),4,IF(AND(S6&gt;=$J$43,S6&lt;=$K$43),3,IF(AND(S6&gt;=$L$43,S6&lt;=$M$43),2,1))))),"")</f>
        <v/>
      </c>
      <c r="V6" s="4" t="str">
        <f t="shared" ref="V6:V38" si="3">IF(S6 = "","",IF(OR($S6=$F$43,$S6=$H$43,$S6=$J$43,$S6=$L$43,$S6=$N$43),"-"," "))</f>
        <v/>
      </c>
      <c r="W6" s="1"/>
      <c r="X6" s="1"/>
      <c r="Y6" s="1"/>
      <c r="Z6" s="1"/>
    </row>
    <row r="7" spans="1:27" x14ac:dyDescent="0.25">
      <c r="A7">
        <v>3</v>
      </c>
      <c r="B7" s="100" t="str">
        <f>IF(ISBLANK(Gesamt!B8),"",Gesamt!B8)</f>
        <v/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14" t="str">
        <f t="shared" si="0"/>
        <v/>
      </c>
      <c r="T7" s="4" t="str">
        <f t="shared" si="1"/>
        <v/>
      </c>
      <c r="U7" s="13" t="str">
        <f t="shared" si="2"/>
        <v/>
      </c>
      <c r="V7" s="4" t="str">
        <f t="shared" si="3"/>
        <v/>
      </c>
      <c r="W7" s="1"/>
      <c r="X7" s="1"/>
      <c r="Y7" s="1"/>
      <c r="Z7" s="1"/>
    </row>
    <row r="8" spans="1:27" x14ac:dyDescent="0.25">
      <c r="A8">
        <v>4</v>
      </c>
      <c r="B8" s="100" t="str">
        <f>IF(ISBLANK(Gesamt!B9),"",Gesamt!B9)</f>
        <v/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14" t="str">
        <f t="shared" si="0"/>
        <v/>
      </c>
      <c r="T8" s="4" t="str">
        <f t="shared" si="1"/>
        <v/>
      </c>
      <c r="U8" s="13" t="str">
        <f t="shared" si="2"/>
        <v/>
      </c>
      <c r="V8" s="4" t="str">
        <f t="shared" si="3"/>
        <v/>
      </c>
      <c r="W8" s="1"/>
      <c r="X8" s="1"/>
      <c r="Y8" s="1"/>
      <c r="Z8" s="1"/>
    </row>
    <row r="9" spans="1:27" ht="17.25" customHeight="1" x14ac:dyDescent="0.25">
      <c r="A9" s="85">
        <v>5</v>
      </c>
      <c r="B9" s="101" t="str">
        <f>IF(ISBLANK(Gesamt!B10),"",Gesamt!B10)</f>
        <v/>
      </c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7" t="str">
        <f t="shared" si="0"/>
        <v/>
      </c>
      <c r="T9" s="98" t="str">
        <f t="shared" si="1"/>
        <v/>
      </c>
      <c r="U9" s="99" t="str">
        <f t="shared" si="2"/>
        <v/>
      </c>
      <c r="V9" s="98" t="str">
        <f t="shared" si="3"/>
        <v/>
      </c>
      <c r="W9" s="1"/>
      <c r="X9" s="1"/>
      <c r="Y9" s="1"/>
      <c r="Z9" s="1"/>
    </row>
    <row r="10" spans="1:27" x14ac:dyDescent="0.25">
      <c r="A10">
        <v>6</v>
      </c>
      <c r="B10" s="100" t="str">
        <f>IF(ISBLANK(Gesamt!B11),"",Gesamt!B11)</f>
        <v/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14" t="str">
        <f t="shared" si="0"/>
        <v/>
      </c>
      <c r="T10" s="4" t="str">
        <f t="shared" si="1"/>
        <v/>
      </c>
      <c r="U10" s="13" t="str">
        <f t="shared" si="2"/>
        <v/>
      </c>
      <c r="V10" s="4" t="str">
        <f t="shared" si="3"/>
        <v/>
      </c>
      <c r="W10" s="1"/>
      <c r="X10" s="1"/>
      <c r="Y10" s="1"/>
      <c r="Z10" s="1"/>
    </row>
    <row r="11" spans="1:27" x14ac:dyDescent="0.25">
      <c r="A11">
        <v>7</v>
      </c>
      <c r="B11" s="100" t="str">
        <f>IF(ISBLANK(Gesamt!B12),"",Gesamt!B12)</f>
        <v/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14" t="str">
        <f t="shared" si="0"/>
        <v/>
      </c>
      <c r="T11" s="4" t="str">
        <f t="shared" si="1"/>
        <v/>
      </c>
      <c r="U11" s="13" t="str">
        <f t="shared" si="2"/>
        <v/>
      </c>
      <c r="V11" s="4" t="str">
        <f t="shared" si="3"/>
        <v/>
      </c>
      <c r="W11" s="1"/>
      <c r="X11" s="1"/>
      <c r="Y11" s="1"/>
      <c r="Z11" s="1"/>
    </row>
    <row r="12" spans="1:27" x14ac:dyDescent="0.25">
      <c r="A12">
        <v>8</v>
      </c>
      <c r="B12" s="100" t="str">
        <f>IF(ISBLANK(Gesamt!B13),"",Gesamt!B13)</f>
        <v/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14" t="str">
        <f t="shared" si="0"/>
        <v/>
      </c>
      <c r="T12" s="4" t="str">
        <f t="shared" si="1"/>
        <v/>
      </c>
      <c r="U12" s="13" t="str">
        <f t="shared" si="2"/>
        <v/>
      </c>
      <c r="V12" s="4" t="str">
        <f t="shared" si="3"/>
        <v/>
      </c>
      <c r="W12" s="1"/>
      <c r="X12" s="1"/>
      <c r="Y12" s="1"/>
      <c r="Z12" s="1"/>
    </row>
    <row r="13" spans="1:27" x14ac:dyDescent="0.25">
      <c r="A13">
        <v>9</v>
      </c>
      <c r="B13" s="100" t="str">
        <f>IF(ISBLANK(Gesamt!B14),"",Gesamt!B14)</f>
        <v/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14" t="str">
        <f t="shared" si="0"/>
        <v/>
      </c>
      <c r="T13" s="4" t="str">
        <f t="shared" si="1"/>
        <v/>
      </c>
      <c r="U13" s="13" t="str">
        <f t="shared" si="2"/>
        <v/>
      </c>
      <c r="V13" s="4" t="str">
        <f t="shared" si="3"/>
        <v/>
      </c>
      <c r="W13" s="1"/>
      <c r="X13" s="1"/>
      <c r="Y13" s="1"/>
      <c r="Z13" s="1"/>
    </row>
    <row r="14" spans="1:27" x14ac:dyDescent="0.25">
      <c r="A14" s="85">
        <v>10</v>
      </c>
      <c r="B14" s="101" t="str">
        <f>IF(ISBLANK(Gesamt!B15),"",Gesamt!B15)</f>
        <v/>
      </c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7" t="str">
        <f t="shared" si="0"/>
        <v/>
      </c>
      <c r="T14" s="98" t="str">
        <f t="shared" si="1"/>
        <v/>
      </c>
      <c r="U14" s="99" t="str">
        <f t="shared" si="2"/>
        <v/>
      </c>
      <c r="V14" s="98" t="str">
        <f t="shared" si="3"/>
        <v/>
      </c>
      <c r="W14" s="1"/>
      <c r="X14" s="1"/>
      <c r="Y14" s="1"/>
      <c r="Z14" s="1"/>
    </row>
    <row r="15" spans="1:27" x14ac:dyDescent="0.25">
      <c r="A15">
        <v>11</v>
      </c>
      <c r="B15" s="100" t="str">
        <f>IF(ISBLANK(Gesamt!B16),"",Gesamt!B16)</f>
        <v/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14" t="str">
        <f t="shared" si="0"/>
        <v/>
      </c>
      <c r="T15" s="4" t="str">
        <f t="shared" si="1"/>
        <v/>
      </c>
      <c r="U15" s="13" t="str">
        <f t="shared" si="2"/>
        <v/>
      </c>
      <c r="V15" s="4" t="str">
        <f t="shared" si="3"/>
        <v/>
      </c>
      <c r="W15" s="1"/>
      <c r="X15" s="1"/>
      <c r="Y15" s="1"/>
      <c r="Z15" s="1"/>
    </row>
    <row r="16" spans="1:27" x14ac:dyDescent="0.25">
      <c r="A16">
        <v>12</v>
      </c>
      <c r="B16" s="100" t="str">
        <f>IF(ISBLANK(Gesamt!B17),"",Gesamt!B17)</f>
        <v/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14" t="str">
        <f t="shared" si="0"/>
        <v/>
      </c>
      <c r="T16" s="4" t="str">
        <f t="shared" si="1"/>
        <v/>
      </c>
      <c r="U16" s="13" t="str">
        <f t="shared" si="2"/>
        <v/>
      </c>
      <c r="V16" s="4" t="str">
        <f t="shared" si="3"/>
        <v/>
      </c>
      <c r="W16" s="1"/>
      <c r="X16" s="1"/>
      <c r="Y16" s="1"/>
      <c r="Z16" s="1"/>
    </row>
    <row r="17" spans="1:26" x14ac:dyDescent="0.25">
      <c r="A17">
        <v>13</v>
      </c>
      <c r="B17" s="100" t="str">
        <f>IF(ISBLANK(Gesamt!B18),"",Gesamt!B18)</f>
        <v/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14" t="str">
        <f t="shared" si="0"/>
        <v/>
      </c>
      <c r="T17" s="4" t="str">
        <f t="shared" si="1"/>
        <v/>
      </c>
      <c r="U17" s="13" t="str">
        <f t="shared" si="2"/>
        <v/>
      </c>
      <c r="V17" s="4" t="str">
        <f t="shared" si="3"/>
        <v/>
      </c>
      <c r="W17" s="1"/>
      <c r="X17" s="1"/>
      <c r="Y17" s="1"/>
      <c r="Z17" s="1"/>
    </row>
    <row r="18" spans="1:26" x14ac:dyDescent="0.25">
      <c r="A18">
        <v>14</v>
      </c>
      <c r="B18" s="100" t="str">
        <f>IF(ISBLANK(Gesamt!B19),"",Gesamt!B19)</f>
        <v/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14" t="str">
        <f t="shared" si="0"/>
        <v/>
      </c>
      <c r="T18" s="4" t="str">
        <f t="shared" si="1"/>
        <v/>
      </c>
      <c r="U18" s="13" t="str">
        <f t="shared" si="2"/>
        <v/>
      </c>
      <c r="V18" s="4" t="str">
        <f t="shared" si="3"/>
        <v/>
      </c>
      <c r="W18" s="1"/>
      <c r="X18" s="1"/>
      <c r="Y18" s="1"/>
      <c r="Z18" s="1"/>
    </row>
    <row r="19" spans="1:26" x14ac:dyDescent="0.25">
      <c r="A19" s="85">
        <v>15</v>
      </c>
      <c r="B19" s="101" t="str">
        <f>IF(ISBLANK(Gesamt!B20),"",Gesamt!B20)</f>
        <v/>
      </c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7" t="str">
        <f t="shared" si="0"/>
        <v/>
      </c>
      <c r="T19" s="98" t="str">
        <f t="shared" si="1"/>
        <v/>
      </c>
      <c r="U19" s="99" t="str">
        <f t="shared" si="2"/>
        <v/>
      </c>
      <c r="V19" s="98" t="str">
        <f t="shared" si="3"/>
        <v/>
      </c>
      <c r="W19" s="1"/>
      <c r="X19" s="1"/>
      <c r="Y19" s="1"/>
      <c r="Z19" s="1"/>
    </row>
    <row r="20" spans="1:26" x14ac:dyDescent="0.25">
      <c r="A20">
        <v>16</v>
      </c>
      <c r="B20" s="100" t="str">
        <f>IF(ISBLANK(Gesamt!B21),"",Gesamt!B21)</f>
        <v/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14" t="str">
        <f t="shared" si="0"/>
        <v/>
      </c>
      <c r="T20" s="4" t="str">
        <f t="shared" si="1"/>
        <v/>
      </c>
      <c r="U20" s="13" t="str">
        <f t="shared" si="2"/>
        <v/>
      </c>
      <c r="V20" s="4" t="str">
        <f t="shared" si="3"/>
        <v/>
      </c>
      <c r="W20" s="1"/>
      <c r="X20" s="1"/>
      <c r="Y20" s="1"/>
      <c r="Z20" s="1"/>
    </row>
    <row r="21" spans="1:26" x14ac:dyDescent="0.25">
      <c r="A21">
        <v>17</v>
      </c>
      <c r="B21" s="100" t="str">
        <f>IF(ISBLANK(Gesamt!B22),"",Gesamt!B22)</f>
        <v/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14" t="str">
        <f t="shared" si="0"/>
        <v/>
      </c>
      <c r="T21" s="4" t="str">
        <f t="shared" si="1"/>
        <v/>
      </c>
      <c r="U21" s="13" t="str">
        <f t="shared" si="2"/>
        <v/>
      </c>
      <c r="V21" s="4" t="str">
        <f t="shared" si="3"/>
        <v/>
      </c>
      <c r="W21" s="1"/>
      <c r="X21" s="1"/>
      <c r="Y21" s="1"/>
      <c r="Z21" s="1"/>
    </row>
    <row r="22" spans="1:26" x14ac:dyDescent="0.25">
      <c r="A22">
        <v>18</v>
      </c>
      <c r="B22" s="100" t="str">
        <f>IF(ISBLANK(Gesamt!B23),"",Gesamt!B23)</f>
        <v/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14" t="str">
        <f t="shared" si="0"/>
        <v/>
      </c>
      <c r="T22" s="4" t="str">
        <f t="shared" si="1"/>
        <v/>
      </c>
      <c r="U22" s="13" t="str">
        <f t="shared" si="2"/>
        <v/>
      </c>
      <c r="V22" s="4" t="str">
        <f t="shared" si="3"/>
        <v/>
      </c>
      <c r="W22" s="1"/>
      <c r="X22" s="1"/>
      <c r="Y22" s="1"/>
      <c r="Z22" s="1"/>
    </row>
    <row r="23" spans="1:26" x14ac:dyDescent="0.25">
      <c r="A23">
        <v>19</v>
      </c>
      <c r="B23" s="100" t="str">
        <f>IF(ISBLANK(Gesamt!B24),"",Gesamt!B24)</f>
        <v/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14" t="str">
        <f t="shared" si="0"/>
        <v/>
      </c>
      <c r="T23" s="4" t="str">
        <f t="shared" si="1"/>
        <v/>
      </c>
      <c r="U23" s="13" t="str">
        <f t="shared" si="2"/>
        <v/>
      </c>
      <c r="V23" s="4" t="str">
        <f t="shared" si="3"/>
        <v/>
      </c>
      <c r="W23" s="1"/>
      <c r="X23" s="1"/>
      <c r="Y23" s="1"/>
      <c r="Z23" s="1"/>
    </row>
    <row r="24" spans="1:26" x14ac:dyDescent="0.25">
      <c r="A24" s="85">
        <v>20</v>
      </c>
      <c r="B24" s="101" t="str">
        <f>IF(ISBLANK(Gesamt!B25),"",Gesamt!B25)</f>
        <v/>
      </c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7" t="str">
        <f t="shared" si="0"/>
        <v/>
      </c>
      <c r="T24" s="98" t="str">
        <f t="shared" si="1"/>
        <v/>
      </c>
      <c r="U24" s="99" t="str">
        <f t="shared" si="2"/>
        <v/>
      </c>
      <c r="V24" s="98" t="str">
        <f t="shared" si="3"/>
        <v/>
      </c>
      <c r="W24" s="1"/>
      <c r="X24" s="1"/>
      <c r="Y24" s="1"/>
      <c r="Z24" s="1"/>
    </row>
    <row r="25" spans="1:26" x14ac:dyDescent="0.25">
      <c r="A25">
        <v>21</v>
      </c>
      <c r="B25" s="100" t="str">
        <f>IF(ISBLANK(Gesamt!B26),"",Gesamt!B26)</f>
        <v/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14" t="str">
        <f t="shared" si="0"/>
        <v/>
      </c>
      <c r="T25" s="4" t="str">
        <f t="shared" si="1"/>
        <v/>
      </c>
      <c r="U25" s="13" t="str">
        <f t="shared" si="2"/>
        <v/>
      </c>
      <c r="V25" s="4" t="str">
        <f t="shared" si="3"/>
        <v/>
      </c>
      <c r="W25" s="1"/>
      <c r="X25" s="1"/>
      <c r="Y25" s="1"/>
      <c r="Z25" s="1"/>
    </row>
    <row r="26" spans="1:26" x14ac:dyDescent="0.25">
      <c r="A26">
        <v>22</v>
      </c>
      <c r="B26" s="100" t="str">
        <f>IF(ISBLANK(Gesamt!B27),"",Gesamt!B27)</f>
        <v/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14" t="str">
        <f t="shared" si="0"/>
        <v/>
      </c>
      <c r="T26" s="4" t="str">
        <f t="shared" si="1"/>
        <v/>
      </c>
      <c r="U26" s="13" t="str">
        <f t="shared" si="2"/>
        <v/>
      </c>
      <c r="V26" s="4" t="str">
        <f t="shared" si="3"/>
        <v/>
      </c>
      <c r="W26" s="1"/>
      <c r="X26" s="1"/>
      <c r="Y26" s="1"/>
      <c r="Z26" s="1"/>
    </row>
    <row r="27" spans="1:26" ht="15.75" customHeight="1" x14ac:dyDescent="0.25">
      <c r="A27">
        <v>23</v>
      </c>
      <c r="B27" s="100" t="str">
        <f>IF(ISBLANK(Gesamt!B28),"",Gesamt!B28)</f>
        <v/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14" t="str">
        <f t="shared" si="0"/>
        <v/>
      </c>
      <c r="T27" s="4" t="str">
        <f t="shared" si="1"/>
        <v/>
      </c>
      <c r="U27" s="13" t="str">
        <f t="shared" si="2"/>
        <v/>
      </c>
      <c r="V27" s="4" t="str">
        <f t="shared" si="3"/>
        <v/>
      </c>
      <c r="W27" s="1"/>
      <c r="X27" s="1"/>
      <c r="Y27" s="1"/>
      <c r="Z27" s="1"/>
    </row>
    <row r="28" spans="1:26" x14ac:dyDescent="0.25">
      <c r="A28">
        <v>24</v>
      </c>
      <c r="B28" s="100" t="str">
        <f>IF(ISBLANK(Gesamt!B29),"",Gesamt!B29)</f>
        <v/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14" t="str">
        <f t="shared" si="0"/>
        <v/>
      </c>
      <c r="T28" s="4" t="str">
        <f t="shared" si="1"/>
        <v/>
      </c>
      <c r="U28" s="13" t="str">
        <f t="shared" si="2"/>
        <v/>
      </c>
      <c r="V28" s="4" t="str">
        <f t="shared" si="3"/>
        <v/>
      </c>
      <c r="W28" s="1"/>
      <c r="X28" s="1"/>
      <c r="Y28" s="1"/>
      <c r="Z28" s="1"/>
    </row>
    <row r="29" spans="1:26" x14ac:dyDescent="0.25">
      <c r="A29" s="85">
        <v>25</v>
      </c>
      <c r="B29" s="101" t="str">
        <f>IF(ISBLANK(Gesamt!B30),"",Gesamt!B30)</f>
        <v/>
      </c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7" t="str">
        <f t="shared" si="0"/>
        <v/>
      </c>
      <c r="T29" s="98" t="str">
        <f t="shared" si="1"/>
        <v/>
      </c>
      <c r="U29" s="99" t="str">
        <f t="shared" si="2"/>
        <v/>
      </c>
      <c r="V29" s="98" t="str">
        <f t="shared" si="3"/>
        <v/>
      </c>
      <c r="W29" s="1"/>
      <c r="X29" s="1"/>
      <c r="Y29" s="1"/>
      <c r="Z29" s="1"/>
    </row>
    <row r="30" spans="1:26" x14ac:dyDescent="0.25">
      <c r="A30">
        <v>26</v>
      </c>
      <c r="B30" s="100" t="str">
        <f>IF(ISBLANK(Gesamt!B31),"",Gesamt!B31)</f>
        <v/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14" t="str">
        <f t="shared" si="0"/>
        <v/>
      </c>
      <c r="T30" s="4" t="str">
        <f t="shared" si="1"/>
        <v/>
      </c>
      <c r="U30" s="13" t="str">
        <f t="shared" si="2"/>
        <v/>
      </c>
      <c r="V30" s="4" t="str">
        <f t="shared" si="3"/>
        <v/>
      </c>
      <c r="W30" s="1"/>
      <c r="X30" s="1"/>
      <c r="Y30" s="1"/>
      <c r="Z30" s="1"/>
    </row>
    <row r="31" spans="1:26" ht="14.15" customHeight="1" x14ac:dyDescent="0.25">
      <c r="A31">
        <v>27</v>
      </c>
      <c r="B31" s="100" t="str">
        <f>IF(ISBLANK(Gesamt!B32),"",Gesamt!B32)</f>
        <v/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14" t="str">
        <f t="shared" si="0"/>
        <v/>
      </c>
      <c r="T31" s="4" t="str">
        <f t="shared" si="1"/>
        <v/>
      </c>
      <c r="U31" s="13" t="str">
        <f t="shared" si="2"/>
        <v/>
      </c>
      <c r="V31" s="4" t="str">
        <f t="shared" si="3"/>
        <v/>
      </c>
      <c r="W31" s="1"/>
      <c r="X31" s="1"/>
      <c r="Y31" s="1"/>
      <c r="Z31" s="1"/>
    </row>
    <row r="32" spans="1:26" x14ac:dyDescent="0.25">
      <c r="A32">
        <v>28</v>
      </c>
      <c r="B32" s="100" t="str">
        <f>IF(ISBLANK(Gesamt!B33),"",Gesamt!B33)</f>
        <v/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14" t="str">
        <f t="shared" si="0"/>
        <v/>
      </c>
      <c r="T32" s="4" t="str">
        <f t="shared" si="1"/>
        <v/>
      </c>
      <c r="U32" s="13" t="str">
        <f t="shared" si="2"/>
        <v/>
      </c>
      <c r="V32" s="4" t="str">
        <f t="shared" si="3"/>
        <v/>
      </c>
      <c r="W32" s="1"/>
      <c r="X32" s="1"/>
      <c r="Y32" s="1"/>
      <c r="Z32" s="1"/>
    </row>
    <row r="33" spans="1:27" x14ac:dyDescent="0.25">
      <c r="A33">
        <v>29</v>
      </c>
      <c r="B33" s="100" t="str">
        <f>IF(ISBLANK(Gesamt!B34),"",Gesamt!B34)</f>
        <v/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14" t="str">
        <f t="shared" si="0"/>
        <v/>
      </c>
      <c r="T33" s="4" t="str">
        <f t="shared" si="1"/>
        <v/>
      </c>
      <c r="U33" s="13" t="str">
        <f t="shared" si="2"/>
        <v/>
      </c>
      <c r="V33" s="4" t="str">
        <f t="shared" si="3"/>
        <v/>
      </c>
      <c r="W33" s="1"/>
      <c r="X33" s="1"/>
      <c r="Y33" s="1"/>
      <c r="Z33" s="1"/>
    </row>
    <row r="34" spans="1:27" x14ac:dyDescent="0.25">
      <c r="A34" s="85">
        <v>30</v>
      </c>
      <c r="B34" s="101" t="str">
        <f>IF(ISBLANK(Gesamt!B35),"",Gesamt!B35)</f>
        <v/>
      </c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7" t="str">
        <f t="shared" si="0"/>
        <v/>
      </c>
      <c r="T34" s="98" t="str">
        <f t="shared" si="1"/>
        <v/>
      </c>
      <c r="U34" s="99" t="str">
        <f t="shared" si="2"/>
        <v/>
      </c>
      <c r="V34" s="98" t="str">
        <f t="shared" si="3"/>
        <v/>
      </c>
      <c r="W34" s="1"/>
      <c r="X34" s="1"/>
      <c r="Y34" s="1"/>
      <c r="Z34" s="1"/>
    </row>
    <row r="35" spans="1:27" x14ac:dyDescent="0.25">
      <c r="A35">
        <v>31</v>
      </c>
      <c r="B35" s="100" t="str">
        <f>IF(ISBLANK(Gesamt!B36),"",Gesamt!B36)</f>
        <v/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14" t="str">
        <f t="shared" si="0"/>
        <v/>
      </c>
      <c r="T35" s="4" t="str">
        <f t="shared" si="1"/>
        <v/>
      </c>
      <c r="U35" s="13" t="str">
        <f t="shared" si="2"/>
        <v/>
      </c>
      <c r="V35" s="4" t="str">
        <f t="shared" si="3"/>
        <v/>
      </c>
      <c r="W35" s="1"/>
      <c r="X35" s="1"/>
      <c r="Y35" s="1"/>
      <c r="Z35" s="1"/>
    </row>
    <row r="36" spans="1:27" x14ac:dyDescent="0.25">
      <c r="A36">
        <v>32</v>
      </c>
      <c r="B36" s="100" t="str">
        <f>IF(ISBLANK(Gesamt!B37),"",Gesamt!B37)</f>
        <v/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14" t="str">
        <f t="shared" si="0"/>
        <v/>
      </c>
      <c r="T36" s="4" t="str">
        <f t="shared" si="1"/>
        <v/>
      </c>
      <c r="U36" s="13" t="str">
        <f t="shared" si="2"/>
        <v/>
      </c>
      <c r="V36" s="4" t="str">
        <f t="shared" si="3"/>
        <v/>
      </c>
      <c r="W36" s="1"/>
      <c r="X36" s="1"/>
      <c r="Y36" s="1"/>
      <c r="Z36" s="1"/>
    </row>
    <row r="37" spans="1:27" x14ac:dyDescent="0.25">
      <c r="A37">
        <v>33</v>
      </c>
      <c r="B37" s="100" t="str">
        <f>IF(ISBLANK(Gesamt!B38),"",Gesamt!B38)</f>
        <v/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14" t="str">
        <f t="shared" si="0"/>
        <v/>
      </c>
      <c r="T37" s="4" t="str">
        <f t="shared" si="1"/>
        <v/>
      </c>
      <c r="U37" s="13" t="str">
        <f t="shared" si="2"/>
        <v/>
      </c>
      <c r="V37" s="4" t="str">
        <f t="shared" si="3"/>
        <v/>
      </c>
      <c r="W37" s="1"/>
      <c r="X37" s="1"/>
      <c r="Y37" s="1"/>
      <c r="Z37" s="1"/>
    </row>
    <row r="38" spans="1:27" ht="13" thickBot="1" x14ac:dyDescent="0.3">
      <c r="A38" s="15">
        <v>34</v>
      </c>
      <c r="B38" s="102" t="str">
        <f>IF(ISBLANK(Gesamt!B39),"",Gesamt!B39)</f>
        <v/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17" t="str">
        <f t="shared" si="0"/>
        <v/>
      </c>
      <c r="T38" s="18" t="str">
        <f t="shared" si="1"/>
        <v/>
      </c>
      <c r="U38" s="16" t="str">
        <f t="shared" si="2"/>
        <v/>
      </c>
      <c r="V38" s="18" t="str">
        <f t="shared" si="3"/>
        <v/>
      </c>
      <c r="W38" s="1"/>
      <c r="X38" s="1"/>
      <c r="Y38" s="1"/>
      <c r="Z38" s="1"/>
    </row>
    <row r="39" spans="1:27" x14ac:dyDescent="0.25">
      <c r="B39" s="93" t="s">
        <v>18</v>
      </c>
      <c r="C39" s="92" t="str">
        <f>IF(ISBLANK(C4),"",AVERAGE(C5:C38))</f>
        <v/>
      </c>
      <c r="D39" s="92" t="str">
        <f t="shared" ref="D39:R39" si="4">IF(ISBLANK(D4),"",AVERAGE(D5:D38))</f>
        <v/>
      </c>
      <c r="E39" s="92" t="str">
        <f t="shared" si="4"/>
        <v/>
      </c>
      <c r="F39" s="92" t="str">
        <f t="shared" si="4"/>
        <v/>
      </c>
      <c r="G39" s="92" t="str">
        <f t="shared" si="4"/>
        <v/>
      </c>
      <c r="H39" s="92" t="str">
        <f t="shared" si="4"/>
        <v/>
      </c>
      <c r="I39" s="92" t="str">
        <f t="shared" si="4"/>
        <v/>
      </c>
      <c r="J39" s="92" t="str">
        <f t="shared" si="4"/>
        <v/>
      </c>
      <c r="K39" s="92" t="str">
        <f t="shared" si="4"/>
        <v/>
      </c>
      <c r="L39" s="92" t="str">
        <f t="shared" si="4"/>
        <v/>
      </c>
      <c r="M39" s="92" t="str">
        <f t="shared" si="4"/>
        <v/>
      </c>
      <c r="N39" s="92" t="str">
        <f t="shared" si="4"/>
        <v/>
      </c>
      <c r="O39" s="92" t="str">
        <f t="shared" si="4"/>
        <v/>
      </c>
      <c r="P39" s="92" t="str">
        <f t="shared" si="4"/>
        <v/>
      </c>
      <c r="Q39" s="92" t="str">
        <f t="shared" si="4"/>
        <v/>
      </c>
      <c r="R39" s="92" t="str">
        <f t="shared" si="4"/>
        <v/>
      </c>
      <c r="S39" s="92" t="str">
        <f>IF(ISNUMBER(S5),AVERAGE(S5:S38),"")</f>
        <v/>
      </c>
      <c r="T39" s="130" t="s">
        <v>48</v>
      </c>
      <c r="U39" s="131"/>
      <c r="V39" s="131"/>
      <c r="W39" s="1"/>
      <c r="X39" s="1"/>
      <c r="Y39" s="1"/>
      <c r="Z39" s="1"/>
    </row>
    <row r="41" spans="1:27" ht="20" x14ac:dyDescent="0.4">
      <c r="B41" s="6" t="s">
        <v>3</v>
      </c>
      <c r="C41" s="6"/>
      <c r="D41" s="6"/>
      <c r="E41" s="6"/>
      <c r="F41" s="6"/>
      <c r="G41" s="6"/>
      <c r="Q41" s="129" t="s">
        <v>17</v>
      </c>
      <c r="R41" s="129"/>
      <c r="S41" s="137">
        <v>42670</v>
      </c>
      <c r="T41" s="137"/>
      <c r="U41" s="137"/>
      <c r="V41" s="137"/>
      <c r="W41" s="31"/>
      <c r="X41" s="32"/>
      <c r="Y41" s="32"/>
      <c r="Z41" s="53"/>
      <c r="AA41" s="53"/>
    </row>
    <row r="42" spans="1:27" ht="13" thickBot="1" x14ac:dyDescent="0.3">
      <c r="B42" s="7" t="s">
        <v>1</v>
      </c>
      <c r="C42" s="7"/>
      <c r="D42" s="140">
        <v>6</v>
      </c>
      <c r="E42" s="135"/>
      <c r="F42" s="134">
        <v>5</v>
      </c>
      <c r="G42" s="135"/>
      <c r="H42" s="134">
        <v>4</v>
      </c>
      <c r="I42" s="135"/>
      <c r="J42" s="134">
        <v>3</v>
      </c>
      <c r="K42" s="135"/>
      <c r="L42" s="134">
        <v>2</v>
      </c>
      <c r="M42" s="135"/>
      <c r="N42" s="134">
        <v>1</v>
      </c>
      <c r="O42" s="140"/>
      <c r="R42" t="s">
        <v>21</v>
      </c>
      <c r="S42" s="30"/>
      <c r="W42" s="129"/>
      <c r="X42" s="129"/>
      <c r="Y42" s="129"/>
      <c r="Z42"/>
    </row>
    <row r="43" spans="1:27" ht="13" thickBot="1" x14ac:dyDescent="0.3">
      <c r="B43" s="7" t="s">
        <v>4</v>
      </c>
      <c r="C43" s="7"/>
      <c r="D43" s="52">
        <v>0</v>
      </c>
      <c r="E43" s="46"/>
      <c r="F43" s="51">
        <f>E43+0.5</f>
        <v>0.5</v>
      </c>
      <c r="G43" s="46"/>
      <c r="H43" s="51">
        <f>G43+0.5</f>
        <v>0.5</v>
      </c>
      <c r="I43" s="46"/>
      <c r="J43" s="51">
        <f>I43+0.5</f>
        <v>0.5</v>
      </c>
      <c r="K43" s="46"/>
      <c r="L43" s="51">
        <f>K43+0.5</f>
        <v>0.5</v>
      </c>
      <c r="M43" s="46"/>
      <c r="N43" s="51">
        <f>M43+0.5</f>
        <v>0.5</v>
      </c>
      <c r="O43" s="48">
        <f>S4</f>
        <v>0</v>
      </c>
      <c r="R43" t="s">
        <v>22</v>
      </c>
      <c r="S43" s="30"/>
    </row>
    <row r="44" spans="1:27" ht="13" thickBot="1" x14ac:dyDescent="0.3">
      <c r="B44" s="7" t="s">
        <v>5</v>
      </c>
      <c r="C44" s="7"/>
      <c r="D44" s="141">
        <f>COUNTIF(U5:U38,6)</f>
        <v>0</v>
      </c>
      <c r="E44" s="139"/>
      <c r="F44" s="138">
        <f>COUNTIF(U5:U38,5)</f>
        <v>0</v>
      </c>
      <c r="G44" s="139"/>
      <c r="H44" s="138">
        <f>COUNTIF(U5:U38,4)</f>
        <v>0</v>
      </c>
      <c r="I44" s="139"/>
      <c r="J44" s="138">
        <f>COUNTIF(U5:U38,3)</f>
        <v>0</v>
      </c>
      <c r="K44" s="139"/>
      <c r="L44" s="138">
        <f>COUNTIF(U5:U38,2)</f>
        <v>0</v>
      </c>
      <c r="M44" s="139"/>
      <c r="N44" s="138">
        <f>COUNTIF(U5:U38,1)</f>
        <v>0</v>
      </c>
      <c r="O44" s="141"/>
    </row>
    <row r="45" spans="1:27" x14ac:dyDescent="0.25">
      <c r="D45" s="142" t="str">
        <f>IF(U47 = 0,"",(D44+F44)/U47)</f>
        <v/>
      </c>
      <c r="E45" s="142"/>
      <c r="F45" s="142"/>
      <c r="G45" s="142"/>
    </row>
    <row r="46" spans="1:27" ht="6" customHeight="1" x14ac:dyDescent="0.25"/>
    <row r="47" spans="1:27" ht="14" x14ac:dyDescent="0.3">
      <c r="B47" s="7" t="s">
        <v>7</v>
      </c>
      <c r="C47" s="7"/>
      <c r="D47" s="7"/>
      <c r="E47" s="9">
        <v>19</v>
      </c>
      <c r="F47" s="9"/>
      <c r="G47" s="9">
        <v>44</v>
      </c>
      <c r="H47" s="9"/>
      <c r="I47" s="9">
        <v>60</v>
      </c>
      <c r="J47" s="9"/>
      <c r="K47" s="9">
        <v>76</v>
      </c>
      <c r="L47" s="9"/>
      <c r="M47" s="9">
        <v>92</v>
      </c>
      <c r="R47" s="132" t="s">
        <v>19</v>
      </c>
      <c r="S47" s="132"/>
      <c r="T47" s="132"/>
      <c r="U47" s="127">
        <f>$D$44+$F$44+$H$44+$J$44+$L$44+$N$44</f>
        <v>0</v>
      </c>
      <c r="V47" s="127"/>
    </row>
    <row r="48" spans="1:27" x14ac:dyDescent="0.25">
      <c r="E48" s="4">
        <f>O43*E47/100</f>
        <v>0</v>
      </c>
      <c r="F48"/>
      <c r="G48" s="4">
        <f>O43*G47/100</f>
        <v>0</v>
      </c>
      <c r="I48" s="4">
        <f>O43*I47/100</f>
        <v>0</v>
      </c>
      <c r="K48" s="4">
        <f>O43*K47/100</f>
        <v>0</v>
      </c>
      <c r="M48" s="4">
        <f>O43*M47/100</f>
        <v>0</v>
      </c>
      <c r="T48" s="29"/>
      <c r="U48" s="29"/>
      <c r="V48" s="29"/>
    </row>
    <row r="49" spans="1:22" x14ac:dyDescent="0.25">
      <c r="T49" s="29"/>
      <c r="U49" s="29"/>
      <c r="V49" s="29"/>
    </row>
    <row r="50" spans="1:22" ht="15.5" x14ac:dyDescent="0.35">
      <c r="B50" s="24" t="s">
        <v>20</v>
      </c>
      <c r="T50" s="29"/>
      <c r="U50" s="29"/>
      <c r="V50" s="29"/>
    </row>
    <row r="51" spans="1:22" x14ac:dyDescent="0.25">
      <c r="B51" s="23" t="s">
        <v>2</v>
      </c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5" t="s">
        <v>0</v>
      </c>
      <c r="T51" s="133" t="s">
        <v>1</v>
      </c>
      <c r="U51" s="133"/>
      <c r="V51" s="133"/>
    </row>
    <row r="52" spans="1:22" x14ac:dyDescent="0.25">
      <c r="B52" s="25" t="s">
        <v>6</v>
      </c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7">
        <v>0</v>
      </c>
      <c r="T52" s="36"/>
      <c r="U52" s="36"/>
      <c r="V52" s="36"/>
    </row>
    <row r="53" spans="1:22" x14ac:dyDescent="0.25">
      <c r="B53" s="20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9">
        <v>0</v>
      </c>
      <c r="T53" s="38"/>
      <c r="U53" s="40"/>
      <c r="V53" s="38"/>
    </row>
    <row r="54" spans="1:22" x14ac:dyDescent="0.25">
      <c r="A54">
        <v>2</v>
      </c>
      <c r="B54" s="20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9">
        <f>SUM(C54:R54)</f>
        <v>0</v>
      </c>
      <c r="T54" s="38"/>
      <c r="U54" s="40"/>
      <c r="V54" s="38"/>
    </row>
    <row r="55" spans="1:22" x14ac:dyDescent="0.25">
      <c r="A55">
        <v>3</v>
      </c>
      <c r="B55" s="20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9">
        <f>SUM(C55:R55)</f>
        <v>0</v>
      </c>
      <c r="T55" s="38"/>
      <c r="U55" s="40"/>
      <c r="V55" s="38"/>
    </row>
    <row r="56" spans="1:22" ht="13" thickBot="1" x14ac:dyDescent="0.3">
      <c r="A56">
        <v>4</v>
      </c>
      <c r="B56" s="1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2">
        <f>SUM(C56:R56)</f>
        <v>0</v>
      </c>
      <c r="T56" s="41"/>
      <c r="U56" s="43"/>
      <c r="V56" s="41"/>
    </row>
    <row r="57" spans="1:22" x14ac:dyDescent="0.25">
      <c r="B57" s="1" t="s">
        <v>8</v>
      </c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44"/>
      <c r="T57" s="126"/>
      <c r="U57" s="126"/>
      <c r="V57" s="126"/>
    </row>
  </sheetData>
  <mergeCells count="26">
    <mergeCell ref="D45:G45"/>
    <mergeCell ref="R47:T47"/>
    <mergeCell ref="U47:V47"/>
    <mergeCell ref="T51:V51"/>
    <mergeCell ref="T57:V57"/>
    <mergeCell ref="W42:Y42"/>
    <mergeCell ref="D44:E44"/>
    <mergeCell ref="F44:G44"/>
    <mergeCell ref="H44:I44"/>
    <mergeCell ref="J44:K44"/>
    <mergeCell ref="L44:M44"/>
    <mergeCell ref="N44:O44"/>
    <mergeCell ref="T39:V39"/>
    <mergeCell ref="Q41:R41"/>
    <mergeCell ref="S41:V41"/>
    <mergeCell ref="D42:E42"/>
    <mergeCell ref="F42:G42"/>
    <mergeCell ref="H42:I42"/>
    <mergeCell ref="J42:K42"/>
    <mergeCell ref="L42:M42"/>
    <mergeCell ref="N42:O42"/>
    <mergeCell ref="X3:Z3"/>
    <mergeCell ref="A1:K1"/>
    <mergeCell ref="L1:N1"/>
    <mergeCell ref="O1:Q1"/>
    <mergeCell ref="T3:V3"/>
  </mergeCells>
  <pageMargins left="0.70866141732283472" right="0.70866141732283472" top="0.39370078740157483" bottom="0.39370078740157483" header="0.31496062992125984" footer="0.31496062992125984"/>
  <pageSetup paperSize="9" scale="73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3">
    <pageSetUpPr fitToPage="1"/>
  </sheetPr>
  <dimension ref="A1:AA57"/>
  <sheetViews>
    <sheetView topLeftCell="A31" workbookViewId="0">
      <selection activeCell="M47" sqref="M47"/>
    </sheetView>
  </sheetViews>
  <sheetFormatPr baseColWidth="10" defaultRowHeight="12.5" x14ac:dyDescent="0.25"/>
  <cols>
    <col min="1" max="1" width="3" customWidth="1"/>
    <col min="2" max="2" width="24.81640625" style="1" customWidth="1"/>
    <col min="3" max="7" width="4.81640625" style="1" customWidth="1"/>
    <col min="8" max="13" width="4.81640625" customWidth="1"/>
    <col min="14" max="14" width="5.54296875" customWidth="1"/>
    <col min="15" max="18" width="4.81640625" customWidth="1"/>
    <col min="19" max="19" width="7" customWidth="1"/>
    <col min="20" max="20" width="1.81640625" customWidth="1"/>
    <col min="21" max="21" width="3.81640625" customWidth="1"/>
    <col min="22" max="22" width="1.54296875" customWidth="1"/>
    <col min="23" max="23" width="2.81640625" customWidth="1"/>
    <col min="24" max="24" width="1.81640625" customWidth="1"/>
    <col min="25" max="25" width="3" style="9" customWidth="1"/>
    <col min="26" max="26" width="1.81640625" style="9" customWidth="1"/>
    <col min="27" max="27" width="11.453125" style="9" customWidth="1"/>
    <col min="28" max="29" width="11.453125" customWidth="1"/>
  </cols>
  <sheetData>
    <row r="1" spans="1:27" ht="20" x14ac:dyDescent="0.4">
      <c r="A1" s="116" t="s">
        <v>43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32" t="str">
        <f>Gesamt!X1</f>
        <v>2017/18</v>
      </c>
      <c r="M1" s="132"/>
      <c r="N1" s="132"/>
      <c r="O1" s="129" t="str">
        <f>Gesamt!AG1</f>
        <v>Klasse 4a</v>
      </c>
      <c r="P1" s="129"/>
      <c r="Q1" s="129"/>
      <c r="S1" s="31">
        <f>Gesamt!AM1</f>
        <v>0</v>
      </c>
      <c r="W1" s="31"/>
      <c r="X1" s="31"/>
      <c r="Y1" s="31"/>
      <c r="Z1" s="31"/>
      <c r="AA1" s="50"/>
    </row>
    <row r="2" spans="1:27" ht="13.5" customHeight="1" x14ac:dyDescent="0.4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7"/>
      <c r="M2" s="57"/>
      <c r="N2" s="57"/>
      <c r="O2" s="56"/>
      <c r="P2" s="56"/>
      <c r="Q2" s="56"/>
      <c r="S2" s="31"/>
      <c r="W2" s="31"/>
      <c r="X2" s="31"/>
      <c r="Y2" s="31"/>
      <c r="Z2" s="31"/>
      <c r="AA2" s="56"/>
    </row>
    <row r="3" spans="1:27" s="1" customFormat="1" ht="13" thickBot="1" x14ac:dyDescent="0.3">
      <c r="A3" s="2"/>
      <c r="B3" s="94" t="s">
        <v>52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9" t="s">
        <v>0</v>
      </c>
      <c r="T3" s="136" t="s">
        <v>1</v>
      </c>
      <c r="U3" s="136"/>
      <c r="V3" s="136"/>
      <c r="W3" s="7"/>
      <c r="X3" s="128"/>
      <c r="Y3" s="128"/>
      <c r="Z3" s="128"/>
    </row>
    <row r="4" spans="1:27" s="1" customFormat="1" x14ac:dyDescent="0.25">
      <c r="A4" s="3"/>
      <c r="B4" s="95" t="s">
        <v>53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27">
        <f>SUM(C4:R4)</f>
        <v>0</v>
      </c>
      <c r="T4" s="5"/>
      <c r="U4" s="26"/>
      <c r="V4" s="26"/>
      <c r="AA4" s="20"/>
    </row>
    <row r="5" spans="1:27" x14ac:dyDescent="0.25">
      <c r="A5">
        <v>1</v>
      </c>
      <c r="B5" s="100" t="str">
        <f>IF(ISBLANK(Gesamt!B6),"",Gesamt!B6)</f>
        <v/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21" t="str">
        <f>IF(ISBLANK(C5),"",SUM(C5:R5))</f>
        <v/>
      </c>
      <c r="T5" s="4" t="str">
        <f>IF(S5 = "","",IF(OR($S5=$E$43,$S5=$G$43,$S5=$I$43,$S5=$K$43,$S5=$M$43),"+"," "))</f>
        <v/>
      </c>
      <c r="U5" s="13" t="str">
        <f>IF(ISNUMBER(S5),IF(AND(S5&gt;=$D$43,S5&lt;=$E$43),6,IF(AND(S5&gt;=$F$43,S5&lt;=$G$43),5,IF(AND(S5&gt;=$H$43,S5&lt;=$I$43),4,IF(AND(S5&gt;=$J$43,S5&lt;=$K$43),3,IF(AND(S5&gt;=$L$43,S5&lt;=$M$43),2,1))))),"")</f>
        <v/>
      </c>
      <c r="V5" s="4" t="str">
        <f>IF(S5 = "","",IF(OR($S5=$F$43,$S5=$H$43,$S5=$J$43,$S5=$L$43,$S5=$N$43),"-"," "))</f>
        <v/>
      </c>
      <c r="W5" s="1"/>
      <c r="X5" s="1"/>
      <c r="Y5" s="1"/>
      <c r="Z5" s="1"/>
    </row>
    <row r="6" spans="1:27" x14ac:dyDescent="0.25">
      <c r="A6">
        <v>2</v>
      </c>
      <c r="B6" s="100" t="str">
        <f>IF(ISBLANK(Gesamt!B7),"",Gesamt!B7)</f>
        <v/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14" t="str">
        <f t="shared" ref="S6:S38" si="0">IF(ISBLANK(C6),"",SUM(C6:R6))</f>
        <v/>
      </c>
      <c r="T6" s="4" t="str">
        <f t="shared" ref="T6:T38" si="1">IF(S6 = "","",IF(OR($S6=$E$43,$S6=$G$43,$S6=$I$43,$S6=$K$43,$S6=$M$43),"+"," "))</f>
        <v/>
      </c>
      <c r="U6" s="13" t="str">
        <f t="shared" ref="U6:U38" si="2">IF(ISNUMBER(S6),IF(AND(S6&gt;=$D$43,S6&lt;=$E$43),6,IF(AND(S6&gt;=$F$43,S6&lt;=$G$43),5,IF(AND(S6&gt;=$H$43,S6&lt;=$I$43),4,IF(AND(S6&gt;=$J$43,S6&lt;=$K$43),3,IF(AND(S6&gt;=$L$43,S6&lt;=$M$43),2,1))))),"")</f>
        <v/>
      </c>
      <c r="V6" s="4" t="str">
        <f t="shared" ref="V6:V38" si="3">IF(S6 = "","",IF(OR($S6=$F$43,$S6=$H$43,$S6=$J$43,$S6=$L$43,$S6=$N$43),"-"," "))</f>
        <v/>
      </c>
      <c r="W6" s="1"/>
      <c r="X6" s="1"/>
      <c r="Y6" s="1"/>
      <c r="Z6" s="1"/>
    </row>
    <row r="7" spans="1:27" x14ac:dyDescent="0.25">
      <c r="A7">
        <v>3</v>
      </c>
      <c r="B7" s="100" t="str">
        <f>IF(ISBLANK(Gesamt!B8),"",Gesamt!B8)</f>
        <v/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14" t="str">
        <f t="shared" si="0"/>
        <v/>
      </c>
      <c r="T7" s="4" t="str">
        <f t="shared" si="1"/>
        <v/>
      </c>
      <c r="U7" s="13" t="str">
        <f t="shared" si="2"/>
        <v/>
      </c>
      <c r="V7" s="4" t="str">
        <f t="shared" si="3"/>
        <v/>
      </c>
      <c r="W7" s="1"/>
      <c r="X7" s="1"/>
      <c r="Y7" s="1"/>
      <c r="Z7" s="1"/>
    </row>
    <row r="8" spans="1:27" x14ac:dyDescent="0.25">
      <c r="A8">
        <v>4</v>
      </c>
      <c r="B8" s="100" t="str">
        <f>IF(ISBLANK(Gesamt!B9),"",Gesamt!B9)</f>
        <v/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14" t="str">
        <f t="shared" si="0"/>
        <v/>
      </c>
      <c r="T8" s="4" t="str">
        <f t="shared" si="1"/>
        <v/>
      </c>
      <c r="U8" s="13" t="str">
        <f t="shared" si="2"/>
        <v/>
      </c>
      <c r="V8" s="4" t="str">
        <f t="shared" si="3"/>
        <v/>
      </c>
      <c r="W8" s="1"/>
      <c r="X8" s="1"/>
      <c r="Y8" s="1"/>
      <c r="Z8" s="1"/>
    </row>
    <row r="9" spans="1:27" ht="17.25" customHeight="1" x14ac:dyDescent="0.25">
      <c r="A9" s="85">
        <v>5</v>
      </c>
      <c r="B9" s="101" t="str">
        <f>IF(ISBLANK(Gesamt!B10),"",Gesamt!B10)</f>
        <v/>
      </c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7" t="str">
        <f t="shared" si="0"/>
        <v/>
      </c>
      <c r="T9" s="98" t="str">
        <f t="shared" si="1"/>
        <v/>
      </c>
      <c r="U9" s="99" t="str">
        <f t="shared" si="2"/>
        <v/>
      </c>
      <c r="V9" s="98" t="str">
        <f t="shared" si="3"/>
        <v/>
      </c>
      <c r="W9" s="1"/>
      <c r="X9" s="1"/>
      <c r="Y9" s="1"/>
      <c r="Z9" s="1"/>
    </row>
    <row r="10" spans="1:27" x14ac:dyDescent="0.25">
      <c r="A10">
        <v>6</v>
      </c>
      <c r="B10" s="100" t="str">
        <f>IF(ISBLANK(Gesamt!B11),"",Gesamt!B11)</f>
        <v/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14" t="str">
        <f t="shared" si="0"/>
        <v/>
      </c>
      <c r="T10" s="4" t="str">
        <f t="shared" si="1"/>
        <v/>
      </c>
      <c r="U10" s="13" t="str">
        <f t="shared" si="2"/>
        <v/>
      </c>
      <c r="V10" s="4" t="str">
        <f t="shared" si="3"/>
        <v/>
      </c>
      <c r="W10" s="1"/>
      <c r="X10" s="1"/>
      <c r="Y10" s="1"/>
      <c r="Z10" s="1"/>
    </row>
    <row r="11" spans="1:27" x14ac:dyDescent="0.25">
      <c r="A11">
        <v>7</v>
      </c>
      <c r="B11" s="100" t="str">
        <f>IF(ISBLANK(Gesamt!B12),"",Gesamt!B12)</f>
        <v/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14" t="str">
        <f t="shared" si="0"/>
        <v/>
      </c>
      <c r="T11" s="4" t="str">
        <f t="shared" si="1"/>
        <v/>
      </c>
      <c r="U11" s="13" t="str">
        <f t="shared" si="2"/>
        <v/>
      </c>
      <c r="V11" s="4" t="str">
        <f t="shared" si="3"/>
        <v/>
      </c>
      <c r="W11" s="1"/>
      <c r="X11" s="1"/>
      <c r="Y11" s="1"/>
      <c r="Z11" s="1"/>
    </row>
    <row r="12" spans="1:27" x14ac:dyDescent="0.25">
      <c r="A12">
        <v>8</v>
      </c>
      <c r="B12" s="100" t="str">
        <f>IF(ISBLANK(Gesamt!B13),"",Gesamt!B13)</f>
        <v/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14" t="str">
        <f t="shared" si="0"/>
        <v/>
      </c>
      <c r="T12" s="4" t="str">
        <f t="shared" si="1"/>
        <v/>
      </c>
      <c r="U12" s="13" t="str">
        <f t="shared" si="2"/>
        <v/>
      </c>
      <c r="V12" s="4" t="str">
        <f t="shared" si="3"/>
        <v/>
      </c>
      <c r="W12" s="1"/>
      <c r="X12" s="1"/>
      <c r="Y12" s="1"/>
      <c r="Z12" s="1"/>
    </row>
    <row r="13" spans="1:27" x14ac:dyDescent="0.25">
      <c r="A13">
        <v>9</v>
      </c>
      <c r="B13" s="100" t="str">
        <f>IF(ISBLANK(Gesamt!B14),"",Gesamt!B14)</f>
        <v/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14" t="str">
        <f t="shared" si="0"/>
        <v/>
      </c>
      <c r="T13" s="4" t="str">
        <f t="shared" si="1"/>
        <v/>
      </c>
      <c r="U13" s="13" t="str">
        <f t="shared" si="2"/>
        <v/>
      </c>
      <c r="V13" s="4" t="str">
        <f t="shared" si="3"/>
        <v/>
      </c>
      <c r="W13" s="1"/>
      <c r="X13" s="1"/>
      <c r="Y13" s="1"/>
      <c r="Z13" s="1"/>
    </row>
    <row r="14" spans="1:27" x14ac:dyDescent="0.25">
      <c r="A14" s="85">
        <v>10</v>
      </c>
      <c r="B14" s="101" t="str">
        <f>IF(ISBLANK(Gesamt!B15),"",Gesamt!B15)</f>
        <v/>
      </c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7" t="str">
        <f t="shared" si="0"/>
        <v/>
      </c>
      <c r="T14" s="98" t="str">
        <f t="shared" si="1"/>
        <v/>
      </c>
      <c r="U14" s="99" t="str">
        <f t="shared" si="2"/>
        <v/>
      </c>
      <c r="V14" s="98" t="str">
        <f t="shared" si="3"/>
        <v/>
      </c>
      <c r="W14" s="1"/>
      <c r="X14" s="1"/>
      <c r="Y14" s="1"/>
      <c r="Z14" s="1"/>
    </row>
    <row r="15" spans="1:27" x14ac:dyDescent="0.25">
      <c r="A15">
        <v>11</v>
      </c>
      <c r="B15" s="100" t="str">
        <f>IF(ISBLANK(Gesamt!B16),"",Gesamt!B16)</f>
        <v/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14" t="str">
        <f t="shared" si="0"/>
        <v/>
      </c>
      <c r="T15" s="4" t="str">
        <f t="shared" si="1"/>
        <v/>
      </c>
      <c r="U15" s="13" t="str">
        <f t="shared" si="2"/>
        <v/>
      </c>
      <c r="V15" s="4" t="str">
        <f t="shared" si="3"/>
        <v/>
      </c>
      <c r="W15" s="1"/>
      <c r="X15" s="1"/>
      <c r="Y15" s="1"/>
      <c r="Z15" s="1"/>
    </row>
    <row r="16" spans="1:27" x14ac:dyDescent="0.25">
      <c r="A16">
        <v>12</v>
      </c>
      <c r="B16" s="100" t="str">
        <f>IF(ISBLANK(Gesamt!B17),"",Gesamt!B17)</f>
        <v/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14" t="str">
        <f t="shared" si="0"/>
        <v/>
      </c>
      <c r="T16" s="4" t="str">
        <f t="shared" si="1"/>
        <v/>
      </c>
      <c r="U16" s="13" t="str">
        <f t="shared" si="2"/>
        <v/>
      </c>
      <c r="V16" s="4" t="str">
        <f t="shared" si="3"/>
        <v/>
      </c>
      <c r="W16" s="1"/>
      <c r="X16" s="1"/>
      <c r="Y16" s="1"/>
      <c r="Z16" s="1"/>
    </row>
    <row r="17" spans="1:26" x14ac:dyDescent="0.25">
      <c r="A17">
        <v>13</v>
      </c>
      <c r="B17" s="100" t="str">
        <f>IF(ISBLANK(Gesamt!B18),"",Gesamt!B18)</f>
        <v/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14" t="str">
        <f t="shared" si="0"/>
        <v/>
      </c>
      <c r="T17" s="4" t="str">
        <f t="shared" si="1"/>
        <v/>
      </c>
      <c r="U17" s="13" t="str">
        <f t="shared" si="2"/>
        <v/>
      </c>
      <c r="V17" s="4" t="str">
        <f t="shared" si="3"/>
        <v/>
      </c>
      <c r="W17" s="1"/>
      <c r="X17" s="1"/>
      <c r="Y17" s="1"/>
      <c r="Z17" s="1"/>
    </row>
    <row r="18" spans="1:26" x14ac:dyDescent="0.25">
      <c r="A18">
        <v>14</v>
      </c>
      <c r="B18" s="100" t="str">
        <f>IF(ISBLANK(Gesamt!B19),"",Gesamt!B19)</f>
        <v/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14" t="str">
        <f t="shared" si="0"/>
        <v/>
      </c>
      <c r="T18" s="4" t="str">
        <f t="shared" si="1"/>
        <v/>
      </c>
      <c r="U18" s="13" t="str">
        <f t="shared" si="2"/>
        <v/>
      </c>
      <c r="V18" s="4" t="str">
        <f t="shared" si="3"/>
        <v/>
      </c>
      <c r="W18" s="1"/>
      <c r="X18" s="1"/>
      <c r="Y18" s="1"/>
      <c r="Z18" s="1"/>
    </row>
    <row r="19" spans="1:26" x14ac:dyDescent="0.25">
      <c r="A19" s="85">
        <v>15</v>
      </c>
      <c r="B19" s="101" t="str">
        <f>IF(ISBLANK(Gesamt!B20),"",Gesamt!B20)</f>
        <v/>
      </c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7" t="str">
        <f t="shared" si="0"/>
        <v/>
      </c>
      <c r="T19" s="98" t="str">
        <f t="shared" si="1"/>
        <v/>
      </c>
      <c r="U19" s="99" t="str">
        <f t="shared" si="2"/>
        <v/>
      </c>
      <c r="V19" s="98" t="str">
        <f t="shared" si="3"/>
        <v/>
      </c>
      <c r="W19" s="1"/>
      <c r="X19" s="1"/>
      <c r="Y19" s="1"/>
      <c r="Z19" s="1"/>
    </row>
    <row r="20" spans="1:26" x14ac:dyDescent="0.25">
      <c r="A20">
        <v>16</v>
      </c>
      <c r="B20" s="100" t="str">
        <f>IF(ISBLANK(Gesamt!B21),"",Gesamt!B21)</f>
        <v/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14" t="str">
        <f t="shared" si="0"/>
        <v/>
      </c>
      <c r="T20" s="4" t="str">
        <f t="shared" si="1"/>
        <v/>
      </c>
      <c r="U20" s="13" t="str">
        <f t="shared" si="2"/>
        <v/>
      </c>
      <c r="V20" s="4" t="str">
        <f t="shared" si="3"/>
        <v/>
      </c>
      <c r="W20" s="1"/>
      <c r="X20" s="1"/>
      <c r="Y20" s="1"/>
      <c r="Z20" s="1"/>
    </row>
    <row r="21" spans="1:26" x14ac:dyDescent="0.25">
      <c r="A21">
        <v>17</v>
      </c>
      <c r="B21" s="100" t="str">
        <f>IF(ISBLANK(Gesamt!B22),"",Gesamt!B22)</f>
        <v/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14" t="str">
        <f t="shared" si="0"/>
        <v/>
      </c>
      <c r="T21" s="4" t="str">
        <f t="shared" si="1"/>
        <v/>
      </c>
      <c r="U21" s="13" t="str">
        <f t="shared" si="2"/>
        <v/>
      </c>
      <c r="V21" s="4" t="str">
        <f t="shared" si="3"/>
        <v/>
      </c>
      <c r="W21" s="1"/>
      <c r="X21" s="1"/>
      <c r="Y21" s="1"/>
      <c r="Z21" s="1"/>
    </row>
    <row r="22" spans="1:26" x14ac:dyDescent="0.25">
      <c r="A22">
        <v>18</v>
      </c>
      <c r="B22" s="100" t="str">
        <f>IF(ISBLANK(Gesamt!B23),"",Gesamt!B23)</f>
        <v/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14" t="str">
        <f t="shared" si="0"/>
        <v/>
      </c>
      <c r="T22" s="4" t="str">
        <f t="shared" si="1"/>
        <v/>
      </c>
      <c r="U22" s="13" t="str">
        <f t="shared" si="2"/>
        <v/>
      </c>
      <c r="V22" s="4" t="str">
        <f t="shared" si="3"/>
        <v/>
      </c>
      <c r="W22" s="1"/>
      <c r="X22" s="1"/>
      <c r="Y22" s="1"/>
      <c r="Z22" s="1"/>
    </row>
    <row r="23" spans="1:26" x14ac:dyDescent="0.25">
      <c r="A23">
        <v>19</v>
      </c>
      <c r="B23" s="100" t="str">
        <f>IF(ISBLANK(Gesamt!B24),"",Gesamt!B24)</f>
        <v/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14" t="str">
        <f t="shared" si="0"/>
        <v/>
      </c>
      <c r="T23" s="4" t="str">
        <f t="shared" si="1"/>
        <v/>
      </c>
      <c r="U23" s="13" t="str">
        <f t="shared" si="2"/>
        <v/>
      </c>
      <c r="V23" s="4" t="str">
        <f t="shared" si="3"/>
        <v/>
      </c>
      <c r="W23" s="1"/>
      <c r="X23" s="1"/>
      <c r="Y23" s="1"/>
      <c r="Z23" s="1"/>
    </row>
    <row r="24" spans="1:26" x14ac:dyDescent="0.25">
      <c r="A24" s="85">
        <v>20</v>
      </c>
      <c r="B24" s="101" t="str">
        <f>IF(ISBLANK(Gesamt!B25),"",Gesamt!B25)</f>
        <v/>
      </c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7" t="str">
        <f t="shared" si="0"/>
        <v/>
      </c>
      <c r="T24" s="98" t="str">
        <f t="shared" si="1"/>
        <v/>
      </c>
      <c r="U24" s="99" t="str">
        <f t="shared" si="2"/>
        <v/>
      </c>
      <c r="V24" s="98" t="str">
        <f t="shared" si="3"/>
        <v/>
      </c>
      <c r="W24" s="1"/>
      <c r="X24" s="1"/>
      <c r="Y24" s="1"/>
      <c r="Z24" s="1"/>
    </row>
    <row r="25" spans="1:26" x14ac:dyDescent="0.25">
      <c r="A25">
        <v>21</v>
      </c>
      <c r="B25" s="100" t="str">
        <f>IF(ISBLANK(Gesamt!B26),"",Gesamt!B26)</f>
        <v/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14" t="str">
        <f t="shared" si="0"/>
        <v/>
      </c>
      <c r="T25" s="4" t="str">
        <f t="shared" si="1"/>
        <v/>
      </c>
      <c r="U25" s="13" t="str">
        <f t="shared" si="2"/>
        <v/>
      </c>
      <c r="V25" s="4" t="str">
        <f t="shared" si="3"/>
        <v/>
      </c>
      <c r="W25" s="1"/>
      <c r="X25" s="1"/>
      <c r="Y25" s="1"/>
      <c r="Z25" s="1"/>
    </row>
    <row r="26" spans="1:26" x14ac:dyDescent="0.25">
      <c r="A26">
        <v>22</v>
      </c>
      <c r="B26" s="100" t="str">
        <f>IF(ISBLANK(Gesamt!B27),"",Gesamt!B27)</f>
        <v/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14" t="str">
        <f t="shared" si="0"/>
        <v/>
      </c>
      <c r="T26" s="4" t="str">
        <f t="shared" si="1"/>
        <v/>
      </c>
      <c r="U26" s="13" t="str">
        <f t="shared" si="2"/>
        <v/>
      </c>
      <c r="V26" s="4" t="str">
        <f t="shared" si="3"/>
        <v/>
      </c>
      <c r="W26" s="1"/>
      <c r="X26" s="1"/>
      <c r="Y26" s="1"/>
      <c r="Z26" s="1"/>
    </row>
    <row r="27" spans="1:26" ht="15.75" customHeight="1" x14ac:dyDescent="0.25">
      <c r="A27">
        <v>23</v>
      </c>
      <c r="B27" s="100" t="str">
        <f>IF(ISBLANK(Gesamt!B28),"",Gesamt!B28)</f>
        <v/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14" t="str">
        <f t="shared" si="0"/>
        <v/>
      </c>
      <c r="T27" s="4" t="str">
        <f t="shared" si="1"/>
        <v/>
      </c>
      <c r="U27" s="13" t="str">
        <f t="shared" si="2"/>
        <v/>
      </c>
      <c r="V27" s="4" t="str">
        <f t="shared" si="3"/>
        <v/>
      </c>
      <c r="W27" s="1"/>
      <c r="X27" s="1"/>
      <c r="Y27" s="1"/>
      <c r="Z27" s="1"/>
    </row>
    <row r="28" spans="1:26" x14ac:dyDescent="0.25">
      <c r="A28">
        <v>24</v>
      </c>
      <c r="B28" s="100" t="str">
        <f>IF(ISBLANK(Gesamt!B29),"",Gesamt!B29)</f>
        <v/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14" t="str">
        <f t="shared" si="0"/>
        <v/>
      </c>
      <c r="T28" s="4" t="str">
        <f t="shared" si="1"/>
        <v/>
      </c>
      <c r="U28" s="13" t="str">
        <f t="shared" si="2"/>
        <v/>
      </c>
      <c r="V28" s="4" t="str">
        <f t="shared" si="3"/>
        <v/>
      </c>
      <c r="W28" s="1"/>
      <c r="X28" s="1"/>
      <c r="Y28" s="1"/>
      <c r="Z28" s="1"/>
    </row>
    <row r="29" spans="1:26" x14ac:dyDescent="0.25">
      <c r="A29" s="85">
        <v>25</v>
      </c>
      <c r="B29" s="101" t="str">
        <f>IF(ISBLANK(Gesamt!B30),"",Gesamt!B30)</f>
        <v/>
      </c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7" t="str">
        <f t="shared" si="0"/>
        <v/>
      </c>
      <c r="T29" s="98" t="str">
        <f t="shared" si="1"/>
        <v/>
      </c>
      <c r="U29" s="99" t="str">
        <f t="shared" si="2"/>
        <v/>
      </c>
      <c r="V29" s="98" t="str">
        <f t="shared" si="3"/>
        <v/>
      </c>
      <c r="W29" s="1"/>
      <c r="X29" s="1"/>
      <c r="Y29" s="1"/>
      <c r="Z29" s="1"/>
    </row>
    <row r="30" spans="1:26" x14ac:dyDescent="0.25">
      <c r="A30">
        <v>26</v>
      </c>
      <c r="B30" s="100" t="str">
        <f>IF(ISBLANK(Gesamt!B31),"",Gesamt!B31)</f>
        <v/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14" t="str">
        <f t="shared" si="0"/>
        <v/>
      </c>
      <c r="T30" s="4" t="str">
        <f t="shared" si="1"/>
        <v/>
      </c>
      <c r="U30" s="13" t="str">
        <f t="shared" si="2"/>
        <v/>
      </c>
      <c r="V30" s="4" t="str">
        <f t="shared" si="3"/>
        <v/>
      </c>
      <c r="W30" s="1"/>
      <c r="X30" s="1"/>
      <c r="Y30" s="1"/>
      <c r="Z30" s="1"/>
    </row>
    <row r="31" spans="1:26" ht="14.15" customHeight="1" x14ac:dyDescent="0.25">
      <c r="A31">
        <v>27</v>
      </c>
      <c r="B31" s="100" t="str">
        <f>IF(ISBLANK(Gesamt!B32),"",Gesamt!B32)</f>
        <v/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14" t="str">
        <f t="shared" si="0"/>
        <v/>
      </c>
      <c r="T31" s="4" t="str">
        <f t="shared" si="1"/>
        <v/>
      </c>
      <c r="U31" s="13" t="str">
        <f t="shared" si="2"/>
        <v/>
      </c>
      <c r="V31" s="4" t="str">
        <f t="shared" si="3"/>
        <v/>
      </c>
      <c r="W31" s="1"/>
      <c r="X31" s="1"/>
      <c r="Y31" s="1"/>
      <c r="Z31" s="1"/>
    </row>
    <row r="32" spans="1:26" x14ac:dyDescent="0.25">
      <c r="A32">
        <v>28</v>
      </c>
      <c r="B32" s="100" t="str">
        <f>IF(ISBLANK(Gesamt!B33),"",Gesamt!B33)</f>
        <v/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14" t="str">
        <f t="shared" si="0"/>
        <v/>
      </c>
      <c r="T32" s="4" t="str">
        <f t="shared" si="1"/>
        <v/>
      </c>
      <c r="U32" s="13" t="str">
        <f t="shared" si="2"/>
        <v/>
      </c>
      <c r="V32" s="4" t="str">
        <f t="shared" si="3"/>
        <v/>
      </c>
      <c r="W32" s="1"/>
      <c r="X32" s="1"/>
      <c r="Y32" s="1"/>
      <c r="Z32" s="1"/>
    </row>
    <row r="33" spans="1:27" x14ac:dyDescent="0.25">
      <c r="A33">
        <v>29</v>
      </c>
      <c r="B33" s="100" t="str">
        <f>IF(ISBLANK(Gesamt!B34),"",Gesamt!B34)</f>
        <v/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14" t="str">
        <f t="shared" si="0"/>
        <v/>
      </c>
      <c r="T33" s="4" t="str">
        <f t="shared" si="1"/>
        <v/>
      </c>
      <c r="U33" s="13" t="str">
        <f t="shared" si="2"/>
        <v/>
      </c>
      <c r="V33" s="4" t="str">
        <f t="shared" si="3"/>
        <v/>
      </c>
      <c r="W33" s="1"/>
      <c r="X33" s="1"/>
      <c r="Y33" s="1"/>
      <c r="Z33" s="1"/>
    </row>
    <row r="34" spans="1:27" x14ac:dyDescent="0.25">
      <c r="A34" s="85">
        <v>30</v>
      </c>
      <c r="B34" s="101" t="str">
        <f>IF(ISBLANK(Gesamt!B35),"",Gesamt!B35)</f>
        <v/>
      </c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7" t="str">
        <f t="shared" si="0"/>
        <v/>
      </c>
      <c r="T34" s="98" t="str">
        <f t="shared" si="1"/>
        <v/>
      </c>
      <c r="U34" s="99" t="str">
        <f t="shared" si="2"/>
        <v/>
      </c>
      <c r="V34" s="98" t="str">
        <f t="shared" si="3"/>
        <v/>
      </c>
      <c r="W34" s="1"/>
      <c r="X34" s="1"/>
      <c r="Y34" s="1"/>
      <c r="Z34" s="1"/>
    </row>
    <row r="35" spans="1:27" x14ac:dyDescent="0.25">
      <c r="A35">
        <v>31</v>
      </c>
      <c r="B35" s="100" t="str">
        <f>IF(ISBLANK(Gesamt!B36),"",Gesamt!B36)</f>
        <v/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14" t="str">
        <f t="shared" si="0"/>
        <v/>
      </c>
      <c r="T35" s="4" t="str">
        <f t="shared" si="1"/>
        <v/>
      </c>
      <c r="U35" s="13" t="str">
        <f t="shared" si="2"/>
        <v/>
      </c>
      <c r="V35" s="4" t="str">
        <f t="shared" si="3"/>
        <v/>
      </c>
      <c r="W35" s="1"/>
      <c r="X35" s="1"/>
      <c r="Y35" s="1"/>
      <c r="Z35" s="1"/>
    </row>
    <row r="36" spans="1:27" x14ac:dyDescent="0.25">
      <c r="A36">
        <v>32</v>
      </c>
      <c r="B36" s="100" t="str">
        <f>IF(ISBLANK(Gesamt!B37),"",Gesamt!B37)</f>
        <v/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14" t="str">
        <f t="shared" si="0"/>
        <v/>
      </c>
      <c r="T36" s="4" t="str">
        <f t="shared" si="1"/>
        <v/>
      </c>
      <c r="U36" s="13" t="str">
        <f t="shared" si="2"/>
        <v/>
      </c>
      <c r="V36" s="4" t="str">
        <f t="shared" si="3"/>
        <v/>
      </c>
      <c r="W36" s="1"/>
      <c r="X36" s="1"/>
      <c r="Y36" s="1"/>
      <c r="Z36" s="1"/>
    </row>
    <row r="37" spans="1:27" x14ac:dyDescent="0.25">
      <c r="A37">
        <v>33</v>
      </c>
      <c r="B37" s="100" t="str">
        <f>IF(ISBLANK(Gesamt!B38),"",Gesamt!B38)</f>
        <v/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14" t="str">
        <f t="shared" si="0"/>
        <v/>
      </c>
      <c r="T37" s="4" t="str">
        <f t="shared" si="1"/>
        <v/>
      </c>
      <c r="U37" s="13" t="str">
        <f t="shared" si="2"/>
        <v/>
      </c>
      <c r="V37" s="4" t="str">
        <f t="shared" si="3"/>
        <v/>
      </c>
      <c r="W37" s="1"/>
      <c r="X37" s="1"/>
      <c r="Y37" s="1"/>
      <c r="Z37" s="1"/>
    </row>
    <row r="38" spans="1:27" ht="13" thickBot="1" x14ac:dyDescent="0.3">
      <c r="A38" s="15">
        <v>34</v>
      </c>
      <c r="B38" s="102" t="str">
        <f>IF(ISBLANK(Gesamt!B39),"",Gesamt!B39)</f>
        <v/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17" t="str">
        <f t="shared" si="0"/>
        <v/>
      </c>
      <c r="T38" s="18" t="str">
        <f t="shared" si="1"/>
        <v/>
      </c>
      <c r="U38" s="16" t="str">
        <f t="shared" si="2"/>
        <v/>
      </c>
      <c r="V38" s="18" t="str">
        <f t="shared" si="3"/>
        <v/>
      </c>
      <c r="W38" s="1"/>
      <c r="X38" s="1"/>
      <c r="Y38" s="1"/>
      <c r="Z38" s="1"/>
    </row>
    <row r="39" spans="1:27" x14ac:dyDescent="0.25">
      <c r="B39" s="93" t="s">
        <v>18</v>
      </c>
      <c r="C39" s="92" t="str">
        <f>IF(ISBLANK(C4),"",AVERAGE(C5:C38))</f>
        <v/>
      </c>
      <c r="D39" s="92" t="str">
        <f t="shared" ref="D39:R39" si="4">IF(ISBLANK(D4),"",AVERAGE(D5:D38))</f>
        <v/>
      </c>
      <c r="E39" s="92" t="str">
        <f t="shared" si="4"/>
        <v/>
      </c>
      <c r="F39" s="92" t="str">
        <f t="shared" si="4"/>
        <v/>
      </c>
      <c r="G39" s="92" t="str">
        <f t="shared" si="4"/>
        <v/>
      </c>
      <c r="H39" s="92" t="str">
        <f t="shared" si="4"/>
        <v/>
      </c>
      <c r="I39" s="92" t="str">
        <f t="shared" si="4"/>
        <v/>
      </c>
      <c r="J39" s="92" t="str">
        <f t="shared" si="4"/>
        <v/>
      </c>
      <c r="K39" s="92" t="str">
        <f t="shared" si="4"/>
        <v/>
      </c>
      <c r="L39" s="92" t="str">
        <f t="shared" si="4"/>
        <v/>
      </c>
      <c r="M39" s="92" t="str">
        <f t="shared" si="4"/>
        <v/>
      </c>
      <c r="N39" s="92" t="str">
        <f t="shared" si="4"/>
        <v/>
      </c>
      <c r="O39" s="92" t="str">
        <f t="shared" si="4"/>
        <v/>
      </c>
      <c r="P39" s="92" t="str">
        <f t="shared" si="4"/>
        <v/>
      </c>
      <c r="Q39" s="92" t="str">
        <f t="shared" si="4"/>
        <v/>
      </c>
      <c r="R39" s="92" t="str">
        <f t="shared" si="4"/>
        <v/>
      </c>
      <c r="S39" s="92" t="str">
        <f>IF(ISNUMBER(S5),AVERAGE(S5:S38),"")</f>
        <v/>
      </c>
      <c r="T39" s="130" t="s">
        <v>48</v>
      </c>
      <c r="U39" s="131"/>
      <c r="V39" s="131"/>
      <c r="W39" s="1"/>
      <c r="X39" s="1"/>
      <c r="Y39" s="1"/>
      <c r="Z39" s="1"/>
    </row>
    <row r="41" spans="1:27" ht="20" x14ac:dyDescent="0.4">
      <c r="B41" s="6" t="s">
        <v>3</v>
      </c>
      <c r="C41" s="6"/>
      <c r="D41" s="6"/>
      <c r="E41" s="6"/>
      <c r="F41" s="6"/>
      <c r="G41" s="6"/>
      <c r="Q41" s="129" t="s">
        <v>17</v>
      </c>
      <c r="R41" s="129"/>
      <c r="S41" s="137">
        <v>42670</v>
      </c>
      <c r="T41" s="137"/>
      <c r="U41" s="137"/>
      <c r="V41" s="137"/>
      <c r="W41" s="31"/>
      <c r="X41" s="32"/>
      <c r="Y41" s="32"/>
      <c r="Z41" s="53"/>
      <c r="AA41" s="53"/>
    </row>
    <row r="42" spans="1:27" ht="13" thickBot="1" x14ac:dyDescent="0.3">
      <c r="B42" s="7" t="s">
        <v>1</v>
      </c>
      <c r="C42" s="7"/>
      <c r="D42" s="140">
        <v>6</v>
      </c>
      <c r="E42" s="135"/>
      <c r="F42" s="134">
        <v>5</v>
      </c>
      <c r="G42" s="135"/>
      <c r="H42" s="134">
        <v>4</v>
      </c>
      <c r="I42" s="135"/>
      <c r="J42" s="134">
        <v>3</v>
      </c>
      <c r="K42" s="135"/>
      <c r="L42" s="134">
        <v>2</v>
      </c>
      <c r="M42" s="135"/>
      <c r="N42" s="134">
        <v>1</v>
      </c>
      <c r="O42" s="140"/>
      <c r="R42" t="s">
        <v>21</v>
      </c>
      <c r="S42" s="30"/>
      <c r="W42" s="129"/>
      <c r="X42" s="129"/>
      <c r="Y42" s="129"/>
      <c r="Z42"/>
    </row>
    <row r="43" spans="1:27" ht="13" thickBot="1" x14ac:dyDescent="0.3">
      <c r="B43" s="7" t="s">
        <v>4</v>
      </c>
      <c r="C43" s="7"/>
      <c r="D43" s="52">
        <v>0</v>
      </c>
      <c r="E43" s="46"/>
      <c r="F43" s="51">
        <f>E43+0.5</f>
        <v>0.5</v>
      </c>
      <c r="G43" s="46"/>
      <c r="H43" s="51">
        <f>G43+0.5</f>
        <v>0.5</v>
      </c>
      <c r="I43" s="46"/>
      <c r="J43" s="51">
        <f>I43+0.5</f>
        <v>0.5</v>
      </c>
      <c r="K43" s="46"/>
      <c r="L43" s="51">
        <f>K43+0.5</f>
        <v>0.5</v>
      </c>
      <c r="M43" s="46"/>
      <c r="N43" s="51">
        <f>M43+0.5</f>
        <v>0.5</v>
      </c>
      <c r="O43" s="48">
        <f>S4</f>
        <v>0</v>
      </c>
      <c r="R43" t="s">
        <v>22</v>
      </c>
      <c r="S43" s="30"/>
    </row>
    <row r="44" spans="1:27" ht="13" thickBot="1" x14ac:dyDescent="0.3">
      <c r="B44" s="7" t="s">
        <v>5</v>
      </c>
      <c r="C44" s="7"/>
      <c r="D44" s="141">
        <f>COUNTIF(U5:U38,6)</f>
        <v>0</v>
      </c>
      <c r="E44" s="139"/>
      <c r="F44" s="138">
        <f>COUNTIF(U5:U38,5)</f>
        <v>0</v>
      </c>
      <c r="G44" s="139"/>
      <c r="H44" s="138">
        <f>COUNTIF(U5:U38,4)</f>
        <v>0</v>
      </c>
      <c r="I44" s="139"/>
      <c r="J44" s="138">
        <f>COUNTIF(U5:U38,3)</f>
        <v>0</v>
      </c>
      <c r="K44" s="139"/>
      <c r="L44" s="138">
        <f>COUNTIF(U5:U38,2)</f>
        <v>0</v>
      </c>
      <c r="M44" s="139"/>
      <c r="N44" s="138">
        <f>COUNTIF(U5:U38,1)</f>
        <v>0</v>
      </c>
      <c r="O44" s="141"/>
    </row>
    <row r="45" spans="1:27" x14ac:dyDescent="0.25">
      <c r="D45" s="142" t="str">
        <f>IF(U47 = 0,"",(D44+F44)/U47)</f>
        <v/>
      </c>
      <c r="E45" s="142"/>
      <c r="F45" s="142"/>
      <c r="G45" s="142"/>
    </row>
    <row r="46" spans="1:27" ht="6" customHeight="1" x14ac:dyDescent="0.25"/>
    <row r="47" spans="1:27" ht="14" x14ac:dyDescent="0.3">
      <c r="B47" s="7" t="s">
        <v>7</v>
      </c>
      <c r="C47" s="7"/>
      <c r="D47" s="7"/>
      <c r="E47" s="9">
        <v>19</v>
      </c>
      <c r="F47" s="9"/>
      <c r="G47" s="9">
        <v>44</v>
      </c>
      <c r="H47" s="9"/>
      <c r="I47" s="9">
        <v>60</v>
      </c>
      <c r="J47" s="9"/>
      <c r="K47" s="9">
        <v>76</v>
      </c>
      <c r="L47" s="9"/>
      <c r="M47" s="9">
        <v>92</v>
      </c>
      <c r="R47" s="132" t="s">
        <v>19</v>
      </c>
      <c r="S47" s="132"/>
      <c r="T47" s="132"/>
      <c r="U47" s="127">
        <f>$D$44+$F$44+$H$44+$J$44+$L$44+$N$44</f>
        <v>0</v>
      </c>
      <c r="V47" s="127"/>
    </row>
    <row r="48" spans="1:27" x14ac:dyDescent="0.25">
      <c r="E48" s="4">
        <f>O43*E47/100</f>
        <v>0</v>
      </c>
      <c r="F48"/>
      <c r="G48" s="4">
        <f>O43*G47/100</f>
        <v>0</v>
      </c>
      <c r="I48" s="4">
        <f>O43*I47/100</f>
        <v>0</v>
      </c>
      <c r="K48" s="4">
        <f>O43*K47/100</f>
        <v>0</v>
      </c>
      <c r="M48" s="4">
        <f>O43*M47/100</f>
        <v>0</v>
      </c>
      <c r="T48" s="29"/>
      <c r="U48" s="29"/>
      <c r="V48" s="29"/>
    </row>
    <row r="49" spans="1:22" x14ac:dyDescent="0.25">
      <c r="T49" s="29"/>
      <c r="U49" s="29"/>
      <c r="V49" s="29"/>
    </row>
    <row r="50" spans="1:22" ht="15.5" x14ac:dyDescent="0.35">
      <c r="B50" s="24" t="s">
        <v>20</v>
      </c>
      <c r="T50" s="29"/>
      <c r="U50" s="29"/>
      <c r="V50" s="29"/>
    </row>
    <row r="51" spans="1:22" x14ac:dyDescent="0.25">
      <c r="B51" s="23" t="s">
        <v>2</v>
      </c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5" t="s">
        <v>0</v>
      </c>
      <c r="T51" s="133" t="s">
        <v>1</v>
      </c>
      <c r="U51" s="133"/>
      <c r="V51" s="133"/>
    </row>
    <row r="52" spans="1:22" x14ac:dyDescent="0.25">
      <c r="B52" s="25" t="s">
        <v>6</v>
      </c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7">
        <v>0</v>
      </c>
      <c r="T52" s="36"/>
      <c r="U52" s="36"/>
      <c r="V52" s="36"/>
    </row>
    <row r="53" spans="1:22" x14ac:dyDescent="0.25">
      <c r="B53" s="20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9">
        <v>0</v>
      </c>
      <c r="T53" s="38"/>
      <c r="U53" s="40"/>
      <c r="V53" s="38"/>
    </row>
    <row r="54" spans="1:22" x14ac:dyDescent="0.25">
      <c r="A54">
        <v>2</v>
      </c>
      <c r="B54" s="20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9">
        <f>SUM(C54:R54)</f>
        <v>0</v>
      </c>
      <c r="T54" s="38"/>
      <c r="U54" s="40"/>
      <c r="V54" s="38"/>
    </row>
    <row r="55" spans="1:22" x14ac:dyDescent="0.25">
      <c r="A55">
        <v>3</v>
      </c>
      <c r="B55" s="20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9">
        <f>SUM(C55:R55)</f>
        <v>0</v>
      </c>
      <c r="T55" s="38"/>
      <c r="U55" s="40"/>
      <c r="V55" s="38"/>
    </row>
    <row r="56" spans="1:22" ht="13" thickBot="1" x14ac:dyDescent="0.3">
      <c r="A56">
        <v>4</v>
      </c>
      <c r="B56" s="1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2">
        <f>SUM(C56:R56)</f>
        <v>0</v>
      </c>
      <c r="T56" s="41"/>
      <c r="U56" s="43"/>
      <c r="V56" s="41"/>
    </row>
    <row r="57" spans="1:22" x14ac:dyDescent="0.25">
      <c r="B57" s="1" t="s">
        <v>8</v>
      </c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44"/>
      <c r="T57" s="126"/>
      <c r="U57" s="126"/>
      <c r="V57" s="126"/>
    </row>
  </sheetData>
  <mergeCells count="26">
    <mergeCell ref="D45:G45"/>
    <mergeCell ref="R47:T47"/>
    <mergeCell ref="U47:V47"/>
    <mergeCell ref="T51:V51"/>
    <mergeCell ref="T57:V57"/>
    <mergeCell ref="W42:Y42"/>
    <mergeCell ref="D44:E44"/>
    <mergeCell ref="F44:G44"/>
    <mergeCell ref="H44:I44"/>
    <mergeCell ref="J44:K44"/>
    <mergeCell ref="L44:M44"/>
    <mergeCell ref="N44:O44"/>
    <mergeCell ref="T39:V39"/>
    <mergeCell ref="Q41:R41"/>
    <mergeCell ref="S41:V41"/>
    <mergeCell ref="D42:E42"/>
    <mergeCell ref="F42:G42"/>
    <mergeCell ref="H42:I42"/>
    <mergeCell ref="J42:K42"/>
    <mergeCell ref="L42:M42"/>
    <mergeCell ref="N42:O42"/>
    <mergeCell ref="X3:Z3"/>
    <mergeCell ref="A1:K1"/>
    <mergeCell ref="L1:N1"/>
    <mergeCell ref="O1:Q1"/>
    <mergeCell ref="T3:V3"/>
  </mergeCells>
  <pageMargins left="0.70866141732283472" right="0.70866141732283472" top="0.39370078740157483" bottom="0.39370078740157483" header="0.31496062992125984" footer="0.31496062992125984"/>
  <pageSetup paperSize="9" scale="73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4">
    <pageSetUpPr fitToPage="1"/>
  </sheetPr>
  <dimension ref="A1:AA57"/>
  <sheetViews>
    <sheetView tabSelected="1" topLeftCell="A28" workbookViewId="0">
      <selection activeCell="P49" sqref="P49"/>
    </sheetView>
  </sheetViews>
  <sheetFormatPr baseColWidth="10" defaultRowHeight="12.5" x14ac:dyDescent="0.25"/>
  <cols>
    <col min="1" max="1" width="3" customWidth="1"/>
    <col min="2" max="2" width="24.81640625" style="1" customWidth="1"/>
    <col min="3" max="7" width="4.81640625" style="1" customWidth="1"/>
    <col min="8" max="13" width="4.81640625" customWidth="1"/>
    <col min="14" max="14" width="5.54296875" customWidth="1"/>
    <col min="15" max="18" width="4.81640625" customWidth="1"/>
    <col min="19" max="19" width="7" customWidth="1"/>
    <col min="20" max="20" width="1.81640625" customWidth="1"/>
    <col min="21" max="21" width="3.81640625" customWidth="1"/>
    <col min="22" max="22" width="1.54296875" customWidth="1"/>
    <col min="23" max="23" width="2.81640625" customWidth="1"/>
    <col min="24" max="24" width="1.81640625" customWidth="1"/>
    <col min="25" max="25" width="3" style="9" customWidth="1"/>
    <col min="26" max="26" width="1.81640625" style="9" customWidth="1"/>
    <col min="27" max="27" width="11.453125" style="9" customWidth="1"/>
    <col min="28" max="29" width="11.453125" customWidth="1"/>
  </cols>
  <sheetData>
    <row r="1" spans="1:27" ht="20" x14ac:dyDescent="0.4">
      <c r="A1" s="116" t="s">
        <v>44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32" t="str">
        <f>Gesamt!X1</f>
        <v>2017/18</v>
      </c>
      <c r="M1" s="132"/>
      <c r="N1" s="132"/>
      <c r="O1" s="129" t="str">
        <f>Gesamt!AG1</f>
        <v>Klasse 4a</v>
      </c>
      <c r="P1" s="129"/>
      <c r="Q1" s="129"/>
      <c r="S1" s="31">
        <f>Gesamt!AM1</f>
        <v>0</v>
      </c>
      <c r="W1" s="31"/>
      <c r="X1" s="31"/>
      <c r="Y1" s="31"/>
      <c r="Z1" s="31"/>
      <c r="AA1" s="50"/>
    </row>
    <row r="2" spans="1:27" ht="13.5" customHeight="1" x14ac:dyDescent="0.4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7"/>
      <c r="M2" s="57"/>
      <c r="N2" s="57"/>
      <c r="O2" s="56"/>
      <c r="P2" s="56"/>
      <c r="Q2" s="56"/>
      <c r="S2" s="31"/>
      <c r="W2" s="31"/>
      <c r="X2" s="31"/>
      <c r="Y2" s="31"/>
      <c r="Z2" s="31"/>
      <c r="AA2" s="56"/>
    </row>
    <row r="3" spans="1:27" s="1" customFormat="1" ht="13" thickBot="1" x14ac:dyDescent="0.3">
      <c r="A3" s="2"/>
      <c r="B3" s="94" t="s">
        <v>52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9" t="s">
        <v>0</v>
      </c>
      <c r="T3" s="136" t="s">
        <v>1</v>
      </c>
      <c r="U3" s="136"/>
      <c r="V3" s="136"/>
      <c r="W3" s="7"/>
      <c r="X3" s="128"/>
      <c r="Y3" s="128"/>
      <c r="Z3" s="128"/>
    </row>
    <row r="4" spans="1:27" s="1" customFormat="1" x14ac:dyDescent="0.25">
      <c r="A4" s="3"/>
      <c r="B4" s="95" t="s">
        <v>53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27">
        <f>SUM(C4:R4)</f>
        <v>0</v>
      </c>
      <c r="T4" s="5"/>
      <c r="U4" s="26"/>
      <c r="V4" s="26"/>
      <c r="AA4" s="20"/>
    </row>
    <row r="5" spans="1:27" x14ac:dyDescent="0.25">
      <c r="A5">
        <v>1</v>
      </c>
      <c r="B5" s="100" t="str">
        <f>IF(ISBLANK(Gesamt!B6),"",Gesamt!B6)</f>
        <v/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21" t="str">
        <f>IF(ISBLANK(C5),"",SUM(C5:R5))</f>
        <v/>
      </c>
      <c r="T5" s="4" t="str">
        <f>IF(S5 = "","",IF(OR($S5=$E$43,$S5=$G$43,$S5=$I$43,$S5=$K$43,$S5=$M$43),"+"," "))</f>
        <v/>
      </c>
      <c r="U5" s="13" t="str">
        <f>IF(ISNUMBER(S5),IF(AND(S5&gt;=$D$43,S5&lt;=$E$43),6,IF(AND(S5&gt;=$F$43,S5&lt;=$G$43),5,IF(AND(S5&gt;=$H$43,S5&lt;=$I$43),4,IF(AND(S5&gt;=$J$43,S5&lt;=$K$43),3,IF(AND(S5&gt;=$L$43,S5&lt;=$M$43),2,1))))),"")</f>
        <v/>
      </c>
      <c r="V5" s="4" t="str">
        <f>IF(S5 = "","",IF(OR($S5=$F$43,$S5=$H$43,$S5=$J$43,$S5=$L$43,$S5=$N$43),"-"," "))</f>
        <v/>
      </c>
      <c r="W5" s="1"/>
      <c r="X5" s="1"/>
      <c r="Y5" s="1"/>
      <c r="Z5" s="1"/>
    </row>
    <row r="6" spans="1:27" x14ac:dyDescent="0.25">
      <c r="A6">
        <v>2</v>
      </c>
      <c r="B6" s="100" t="str">
        <f>IF(ISBLANK(Gesamt!B7),"",Gesamt!B7)</f>
        <v/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14" t="str">
        <f t="shared" ref="S6:S38" si="0">IF(ISBLANK(C6),"",SUM(C6:R6))</f>
        <v/>
      </c>
      <c r="T6" s="4" t="str">
        <f t="shared" ref="T6:T38" si="1">IF(S6 = "","",IF(OR($S6=$E$43,$S6=$G$43,$S6=$I$43,$S6=$K$43,$S6=$M$43),"+"," "))</f>
        <v/>
      </c>
      <c r="U6" s="13" t="str">
        <f t="shared" ref="U6:U38" si="2">IF(ISNUMBER(S6),IF(AND(S6&gt;=$D$43,S6&lt;=$E$43),6,IF(AND(S6&gt;=$F$43,S6&lt;=$G$43),5,IF(AND(S6&gt;=$H$43,S6&lt;=$I$43),4,IF(AND(S6&gt;=$J$43,S6&lt;=$K$43),3,IF(AND(S6&gt;=$L$43,S6&lt;=$M$43),2,1))))),"")</f>
        <v/>
      </c>
      <c r="V6" s="4" t="str">
        <f t="shared" ref="V6:V38" si="3">IF(S6 = "","",IF(OR($S6=$F$43,$S6=$H$43,$S6=$J$43,$S6=$L$43,$S6=$N$43),"-"," "))</f>
        <v/>
      </c>
      <c r="W6" s="1"/>
      <c r="X6" s="1"/>
      <c r="Y6" s="1"/>
      <c r="Z6" s="1"/>
    </row>
    <row r="7" spans="1:27" x14ac:dyDescent="0.25">
      <c r="A7">
        <v>3</v>
      </c>
      <c r="B7" s="100" t="str">
        <f>IF(ISBLANK(Gesamt!B8),"",Gesamt!B8)</f>
        <v/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14" t="str">
        <f t="shared" si="0"/>
        <v/>
      </c>
      <c r="T7" s="4" t="str">
        <f t="shared" si="1"/>
        <v/>
      </c>
      <c r="U7" s="13" t="str">
        <f t="shared" si="2"/>
        <v/>
      </c>
      <c r="V7" s="4" t="str">
        <f t="shared" si="3"/>
        <v/>
      </c>
      <c r="W7" s="1"/>
      <c r="X7" s="1"/>
      <c r="Y7" s="1"/>
      <c r="Z7" s="1"/>
    </row>
    <row r="8" spans="1:27" x14ac:dyDescent="0.25">
      <c r="A8">
        <v>4</v>
      </c>
      <c r="B8" s="100" t="str">
        <f>IF(ISBLANK(Gesamt!B9),"",Gesamt!B9)</f>
        <v/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14" t="str">
        <f t="shared" si="0"/>
        <v/>
      </c>
      <c r="T8" s="4" t="str">
        <f t="shared" si="1"/>
        <v/>
      </c>
      <c r="U8" s="13" t="str">
        <f t="shared" si="2"/>
        <v/>
      </c>
      <c r="V8" s="4" t="str">
        <f t="shared" si="3"/>
        <v/>
      </c>
      <c r="W8" s="1"/>
      <c r="X8" s="1"/>
      <c r="Y8" s="1"/>
      <c r="Z8" s="1"/>
    </row>
    <row r="9" spans="1:27" ht="17.25" customHeight="1" x14ac:dyDescent="0.25">
      <c r="A9" s="85">
        <v>5</v>
      </c>
      <c r="B9" s="101" t="str">
        <f>IF(ISBLANK(Gesamt!B10),"",Gesamt!B10)</f>
        <v/>
      </c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7" t="str">
        <f t="shared" si="0"/>
        <v/>
      </c>
      <c r="T9" s="98" t="str">
        <f t="shared" si="1"/>
        <v/>
      </c>
      <c r="U9" s="99" t="str">
        <f t="shared" si="2"/>
        <v/>
      </c>
      <c r="V9" s="98" t="str">
        <f t="shared" si="3"/>
        <v/>
      </c>
      <c r="W9" s="1"/>
      <c r="X9" s="1"/>
      <c r="Y9" s="1"/>
      <c r="Z9" s="1"/>
    </row>
    <row r="10" spans="1:27" x14ac:dyDescent="0.25">
      <c r="A10">
        <v>6</v>
      </c>
      <c r="B10" s="100" t="str">
        <f>IF(ISBLANK(Gesamt!B11),"",Gesamt!B11)</f>
        <v/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14" t="str">
        <f t="shared" si="0"/>
        <v/>
      </c>
      <c r="T10" s="4" t="str">
        <f t="shared" si="1"/>
        <v/>
      </c>
      <c r="U10" s="13" t="str">
        <f t="shared" si="2"/>
        <v/>
      </c>
      <c r="V10" s="4" t="str">
        <f t="shared" si="3"/>
        <v/>
      </c>
      <c r="W10" s="1"/>
      <c r="X10" s="1"/>
      <c r="Y10" s="1"/>
      <c r="Z10" s="1"/>
    </row>
    <row r="11" spans="1:27" x14ac:dyDescent="0.25">
      <c r="A11">
        <v>7</v>
      </c>
      <c r="B11" s="100" t="str">
        <f>IF(ISBLANK(Gesamt!B12),"",Gesamt!B12)</f>
        <v/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14" t="str">
        <f t="shared" si="0"/>
        <v/>
      </c>
      <c r="T11" s="4" t="str">
        <f t="shared" si="1"/>
        <v/>
      </c>
      <c r="U11" s="13" t="str">
        <f t="shared" si="2"/>
        <v/>
      </c>
      <c r="V11" s="4" t="str">
        <f t="shared" si="3"/>
        <v/>
      </c>
      <c r="W11" s="1"/>
      <c r="X11" s="1"/>
      <c r="Y11" s="1"/>
      <c r="Z11" s="1"/>
    </row>
    <row r="12" spans="1:27" x14ac:dyDescent="0.25">
      <c r="A12">
        <v>8</v>
      </c>
      <c r="B12" s="100" t="str">
        <f>IF(ISBLANK(Gesamt!B13),"",Gesamt!B13)</f>
        <v/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14" t="str">
        <f t="shared" si="0"/>
        <v/>
      </c>
      <c r="T12" s="4" t="str">
        <f t="shared" si="1"/>
        <v/>
      </c>
      <c r="U12" s="13" t="str">
        <f t="shared" si="2"/>
        <v/>
      </c>
      <c r="V12" s="4" t="str">
        <f t="shared" si="3"/>
        <v/>
      </c>
      <c r="W12" s="1"/>
      <c r="X12" s="1"/>
      <c r="Y12" s="1"/>
      <c r="Z12" s="1"/>
    </row>
    <row r="13" spans="1:27" x14ac:dyDescent="0.25">
      <c r="A13">
        <v>9</v>
      </c>
      <c r="B13" s="100" t="str">
        <f>IF(ISBLANK(Gesamt!B14),"",Gesamt!B14)</f>
        <v/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14" t="str">
        <f t="shared" si="0"/>
        <v/>
      </c>
      <c r="T13" s="4" t="str">
        <f t="shared" si="1"/>
        <v/>
      </c>
      <c r="U13" s="13" t="str">
        <f t="shared" si="2"/>
        <v/>
      </c>
      <c r="V13" s="4" t="str">
        <f t="shared" si="3"/>
        <v/>
      </c>
      <c r="W13" s="1"/>
      <c r="X13" s="1"/>
      <c r="Y13" s="1"/>
      <c r="Z13" s="1"/>
    </row>
    <row r="14" spans="1:27" x14ac:dyDescent="0.25">
      <c r="A14" s="85">
        <v>10</v>
      </c>
      <c r="B14" s="101" t="str">
        <f>IF(ISBLANK(Gesamt!B15),"",Gesamt!B15)</f>
        <v/>
      </c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7" t="str">
        <f t="shared" si="0"/>
        <v/>
      </c>
      <c r="T14" s="98" t="str">
        <f t="shared" si="1"/>
        <v/>
      </c>
      <c r="U14" s="99" t="str">
        <f t="shared" si="2"/>
        <v/>
      </c>
      <c r="V14" s="98" t="str">
        <f t="shared" si="3"/>
        <v/>
      </c>
      <c r="W14" s="1"/>
      <c r="X14" s="1"/>
      <c r="Y14" s="1"/>
      <c r="Z14" s="1"/>
    </row>
    <row r="15" spans="1:27" x14ac:dyDescent="0.25">
      <c r="A15">
        <v>11</v>
      </c>
      <c r="B15" s="100" t="str">
        <f>IF(ISBLANK(Gesamt!B16),"",Gesamt!B16)</f>
        <v/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14" t="str">
        <f t="shared" si="0"/>
        <v/>
      </c>
      <c r="T15" s="4" t="str">
        <f t="shared" si="1"/>
        <v/>
      </c>
      <c r="U15" s="13" t="str">
        <f t="shared" si="2"/>
        <v/>
      </c>
      <c r="V15" s="4" t="str">
        <f t="shared" si="3"/>
        <v/>
      </c>
      <c r="W15" s="1"/>
      <c r="X15" s="1"/>
      <c r="Y15" s="1"/>
      <c r="Z15" s="1"/>
    </row>
    <row r="16" spans="1:27" x14ac:dyDescent="0.25">
      <c r="A16">
        <v>12</v>
      </c>
      <c r="B16" s="100" t="str">
        <f>IF(ISBLANK(Gesamt!B17),"",Gesamt!B17)</f>
        <v/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14" t="str">
        <f t="shared" si="0"/>
        <v/>
      </c>
      <c r="T16" s="4" t="str">
        <f t="shared" si="1"/>
        <v/>
      </c>
      <c r="U16" s="13" t="str">
        <f t="shared" si="2"/>
        <v/>
      </c>
      <c r="V16" s="4" t="str">
        <f t="shared" si="3"/>
        <v/>
      </c>
      <c r="W16" s="1"/>
      <c r="X16" s="1"/>
      <c r="Y16" s="1"/>
      <c r="Z16" s="1"/>
    </row>
    <row r="17" spans="1:26" x14ac:dyDescent="0.25">
      <c r="A17">
        <v>13</v>
      </c>
      <c r="B17" s="100" t="str">
        <f>IF(ISBLANK(Gesamt!B18),"",Gesamt!B18)</f>
        <v/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14" t="str">
        <f t="shared" si="0"/>
        <v/>
      </c>
      <c r="T17" s="4" t="str">
        <f t="shared" si="1"/>
        <v/>
      </c>
      <c r="U17" s="13" t="str">
        <f t="shared" si="2"/>
        <v/>
      </c>
      <c r="V17" s="4" t="str">
        <f t="shared" si="3"/>
        <v/>
      </c>
      <c r="W17" s="1"/>
      <c r="X17" s="1"/>
      <c r="Y17" s="1"/>
      <c r="Z17" s="1"/>
    </row>
    <row r="18" spans="1:26" x14ac:dyDescent="0.25">
      <c r="A18">
        <v>14</v>
      </c>
      <c r="B18" s="100" t="str">
        <f>IF(ISBLANK(Gesamt!B19),"",Gesamt!B19)</f>
        <v/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14" t="str">
        <f t="shared" si="0"/>
        <v/>
      </c>
      <c r="T18" s="4" t="str">
        <f t="shared" si="1"/>
        <v/>
      </c>
      <c r="U18" s="13" t="str">
        <f t="shared" si="2"/>
        <v/>
      </c>
      <c r="V18" s="4" t="str">
        <f t="shared" si="3"/>
        <v/>
      </c>
      <c r="W18" s="1"/>
      <c r="X18" s="1"/>
      <c r="Y18" s="1"/>
      <c r="Z18" s="1"/>
    </row>
    <row r="19" spans="1:26" x14ac:dyDescent="0.25">
      <c r="A19" s="85">
        <v>15</v>
      </c>
      <c r="B19" s="101" t="str">
        <f>IF(ISBLANK(Gesamt!B20),"",Gesamt!B20)</f>
        <v/>
      </c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7" t="str">
        <f t="shared" si="0"/>
        <v/>
      </c>
      <c r="T19" s="98" t="str">
        <f t="shared" si="1"/>
        <v/>
      </c>
      <c r="U19" s="99" t="str">
        <f t="shared" si="2"/>
        <v/>
      </c>
      <c r="V19" s="98" t="str">
        <f t="shared" si="3"/>
        <v/>
      </c>
      <c r="W19" s="1"/>
      <c r="X19" s="1"/>
      <c r="Y19" s="1"/>
      <c r="Z19" s="1"/>
    </row>
    <row r="20" spans="1:26" x14ac:dyDescent="0.25">
      <c r="A20">
        <v>16</v>
      </c>
      <c r="B20" s="100" t="str">
        <f>IF(ISBLANK(Gesamt!B21),"",Gesamt!B21)</f>
        <v/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14" t="str">
        <f t="shared" si="0"/>
        <v/>
      </c>
      <c r="T20" s="4" t="str">
        <f t="shared" si="1"/>
        <v/>
      </c>
      <c r="U20" s="13" t="str">
        <f t="shared" si="2"/>
        <v/>
      </c>
      <c r="V20" s="4" t="str">
        <f t="shared" si="3"/>
        <v/>
      </c>
      <c r="W20" s="1"/>
      <c r="X20" s="1"/>
      <c r="Y20" s="1"/>
      <c r="Z20" s="1"/>
    </row>
    <row r="21" spans="1:26" x14ac:dyDescent="0.25">
      <c r="A21">
        <v>17</v>
      </c>
      <c r="B21" s="100" t="str">
        <f>IF(ISBLANK(Gesamt!B22),"",Gesamt!B22)</f>
        <v/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14" t="str">
        <f t="shared" si="0"/>
        <v/>
      </c>
      <c r="T21" s="4" t="str">
        <f t="shared" si="1"/>
        <v/>
      </c>
      <c r="U21" s="13" t="str">
        <f t="shared" si="2"/>
        <v/>
      </c>
      <c r="V21" s="4" t="str">
        <f t="shared" si="3"/>
        <v/>
      </c>
      <c r="W21" s="1"/>
      <c r="X21" s="1"/>
      <c r="Y21" s="1"/>
      <c r="Z21" s="1"/>
    </row>
    <row r="22" spans="1:26" x14ac:dyDescent="0.25">
      <c r="A22">
        <v>18</v>
      </c>
      <c r="B22" s="100" t="str">
        <f>IF(ISBLANK(Gesamt!B23),"",Gesamt!B23)</f>
        <v/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14" t="str">
        <f t="shared" si="0"/>
        <v/>
      </c>
      <c r="T22" s="4" t="str">
        <f t="shared" si="1"/>
        <v/>
      </c>
      <c r="U22" s="13" t="str">
        <f t="shared" si="2"/>
        <v/>
      </c>
      <c r="V22" s="4" t="str">
        <f t="shared" si="3"/>
        <v/>
      </c>
      <c r="W22" s="1"/>
      <c r="X22" s="1"/>
      <c r="Y22" s="1"/>
      <c r="Z22" s="1"/>
    </row>
    <row r="23" spans="1:26" x14ac:dyDescent="0.25">
      <c r="A23">
        <v>19</v>
      </c>
      <c r="B23" s="100" t="str">
        <f>IF(ISBLANK(Gesamt!B24),"",Gesamt!B24)</f>
        <v/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14" t="str">
        <f t="shared" si="0"/>
        <v/>
      </c>
      <c r="T23" s="4" t="str">
        <f t="shared" si="1"/>
        <v/>
      </c>
      <c r="U23" s="13" t="str">
        <f t="shared" si="2"/>
        <v/>
      </c>
      <c r="V23" s="4" t="str">
        <f t="shared" si="3"/>
        <v/>
      </c>
      <c r="W23" s="1"/>
      <c r="X23" s="1"/>
      <c r="Y23" s="1"/>
      <c r="Z23" s="1"/>
    </row>
    <row r="24" spans="1:26" x14ac:dyDescent="0.25">
      <c r="A24" s="85">
        <v>20</v>
      </c>
      <c r="B24" s="101" t="str">
        <f>IF(ISBLANK(Gesamt!B25),"",Gesamt!B25)</f>
        <v/>
      </c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7" t="str">
        <f t="shared" si="0"/>
        <v/>
      </c>
      <c r="T24" s="98" t="str">
        <f t="shared" si="1"/>
        <v/>
      </c>
      <c r="U24" s="99" t="str">
        <f t="shared" si="2"/>
        <v/>
      </c>
      <c r="V24" s="98" t="str">
        <f t="shared" si="3"/>
        <v/>
      </c>
      <c r="W24" s="1"/>
      <c r="X24" s="1"/>
      <c r="Y24" s="1"/>
      <c r="Z24" s="1"/>
    </row>
    <row r="25" spans="1:26" x14ac:dyDescent="0.25">
      <c r="A25">
        <v>21</v>
      </c>
      <c r="B25" s="100" t="str">
        <f>IF(ISBLANK(Gesamt!B26),"",Gesamt!B26)</f>
        <v/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14" t="str">
        <f t="shared" si="0"/>
        <v/>
      </c>
      <c r="T25" s="4" t="str">
        <f t="shared" si="1"/>
        <v/>
      </c>
      <c r="U25" s="13" t="str">
        <f t="shared" si="2"/>
        <v/>
      </c>
      <c r="V25" s="4" t="str">
        <f t="shared" si="3"/>
        <v/>
      </c>
      <c r="W25" s="1"/>
      <c r="X25" s="1"/>
      <c r="Y25" s="1"/>
      <c r="Z25" s="1"/>
    </row>
    <row r="26" spans="1:26" x14ac:dyDescent="0.25">
      <c r="A26">
        <v>22</v>
      </c>
      <c r="B26" s="100" t="str">
        <f>IF(ISBLANK(Gesamt!B27),"",Gesamt!B27)</f>
        <v/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14" t="str">
        <f t="shared" si="0"/>
        <v/>
      </c>
      <c r="T26" s="4" t="str">
        <f t="shared" si="1"/>
        <v/>
      </c>
      <c r="U26" s="13" t="str">
        <f t="shared" si="2"/>
        <v/>
      </c>
      <c r="V26" s="4" t="str">
        <f t="shared" si="3"/>
        <v/>
      </c>
      <c r="W26" s="1"/>
      <c r="X26" s="1"/>
      <c r="Y26" s="1"/>
      <c r="Z26" s="1"/>
    </row>
    <row r="27" spans="1:26" ht="15.75" customHeight="1" x14ac:dyDescent="0.25">
      <c r="A27">
        <v>23</v>
      </c>
      <c r="B27" s="100" t="str">
        <f>IF(ISBLANK(Gesamt!B28),"",Gesamt!B28)</f>
        <v/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14" t="str">
        <f t="shared" si="0"/>
        <v/>
      </c>
      <c r="T27" s="4" t="str">
        <f t="shared" si="1"/>
        <v/>
      </c>
      <c r="U27" s="13" t="str">
        <f t="shared" si="2"/>
        <v/>
      </c>
      <c r="V27" s="4" t="str">
        <f t="shared" si="3"/>
        <v/>
      </c>
      <c r="W27" s="1"/>
      <c r="X27" s="1"/>
      <c r="Y27" s="1"/>
      <c r="Z27" s="1"/>
    </row>
    <row r="28" spans="1:26" x14ac:dyDescent="0.25">
      <c r="A28">
        <v>24</v>
      </c>
      <c r="B28" s="100" t="str">
        <f>IF(ISBLANK(Gesamt!B29),"",Gesamt!B29)</f>
        <v/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14" t="str">
        <f t="shared" si="0"/>
        <v/>
      </c>
      <c r="T28" s="4" t="str">
        <f t="shared" si="1"/>
        <v/>
      </c>
      <c r="U28" s="13" t="str">
        <f t="shared" si="2"/>
        <v/>
      </c>
      <c r="V28" s="4" t="str">
        <f t="shared" si="3"/>
        <v/>
      </c>
      <c r="W28" s="1"/>
      <c r="X28" s="1"/>
      <c r="Y28" s="1"/>
      <c r="Z28" s="1"/>
    </row>
    <row r="29" spans="1:26" x14ac:dyDescent="0.25">
      <c r="A29" s="85">
        <v>25</v>
      </c>
      <c r="B29" s="101" t="str">
        <f>IF(ISBLANK(Gesamt!B30),"",Gesamt!B30)</f>
        <v/>
      </c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7" t="str">
        <f t="shared" si="0"/>
        <v/>
      </c>
      <c r="T29" s="98" t="str">
        <f t="shared" si="1"/>
        <v/>
      </c>
      <c r="U29" s="99" t="str">
        <f t="shared" si="2"/>
        <v/>
      </c>
      <c r="V29" s="98" t="str">
        <f t="shared" si="3"/>
        <v/>
      </c>
      <c r="W29" s="1"/>
      <c r="X29" s="1"/>
      <c r="Y29" s="1"/>
      <c r="Z29" s="1"/>
    </row>
    <row r="30" spans="1:26" x14ac:dyDescent="0.25">
      <c r="A30">
        <v>26</v>
      </c>
      <c r="B30" s="100" t="str">
        <f>IF(ISBLANK(Gesamt!B31),"",Gesamt!B31)</f>
        <v/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14" t="str">
        <f t="shared" si="0"/>
        <v/>
      </c>
      <c r="T30" s="4" t="str">
        <f t="shared" si="1"/>
        <v/>
      </c>
      <c r="U30" s="13" t="str">
        <f t="shared" si="2"/>
        <v/>
      </c>
      <c r="V30" s="4" t="str">
        <f t="shared" si="3"/>
        <v/>
      </c>
      <c r="W30" s="1"/>
      <c r="X30" s="1"/>
      <c r="Y30" s="1"/>
      <c r="Z30" s="1"/>
    </row>
    <row r="31" spans="1:26" ht="14.15" customHeight="1" x14ac:dyDescent="0.25">
      <c r="A31">
        <v>27</v>
      </c>
      <c r="B31" s="100" t="str">
        <f>IF(ISBLANK(Gesamt!B32),"",Gesamt!B32)</f>
        <v/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14" t="str">
        <f t="shared" si="0"/>
        <v/>
      </c>
      <c r="T31" s="4" t="str">
        <f t="shared" si="1"/>
        <v/>
      </c>
      <c r="U31" s="13" t="str">
        <f t="shared" si="2"/>
        <v/>
      </c>
      <c r="V31" s="4" t="str">
        <f t="shared" si="3"/>
        <v/>
      </c>
      <c r="W31" s="1"/>
      <c r="X31" s="1"/>
      <c r="Y31" s="1"/>
      <c r="Z31" s="1"/>
    </row>
    <row r="32" spans="1:26" x14ac:dyDescent="0.25">
      <c r="A32">
        <v>28</v>
      </c>
      <c r="B32" s="100" t="str">
        <f>IF(ISBLANK(Gesamt!B33),"",Gesamt!B33)</f>
        <v/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14" t="str">
        <f t="shared" si="0"/>
        <v/>
      </c>
      <c r="T32" s="4" t="str">
        <f t="shared" si="1"/>
        <v/>
      </c>
      <c r="U32" s="13" t="str">
        <f t="shared" si="2"/>
        <v/>
      </c>
      <c r="V32" s="4" t="str">
        <f t="shared" si="3"/>
        <v/>
      </c>
      <c r="W32" s="1"/>
      <c r="X32" s="1"/>
      <c r="Y32" s="1"/>
      <c r="Z32" s="1"/>
    </row>
    <row r="33" spans="1:27" x14ac:dyDescent="0.25">
      <c r="A33">
        <v>29</v>
      </c>
      <c r="B33" s="100" t="str">
        <f>IF(ISBLANK(Gesamt!B34),"",Gesamt!B34)</f>
        <v/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14" t="str">
        <f t="shared" si="0"/>
        <v/>
      </c>
      <c r="T33" s="4" t="str">
        <f t="shared" si="1"/>
        <v/>
      </c>
      <c r="U33" s="13" t="str">
        <f t="shared" si="2"/>
        <v/>
      </c>
      <c r="V33" s="4" t="str">
        <f t="shared" si="3"/>
        <v/>
      </c>
      <c r="W33" s="1"/>
      <c r="X33" s="1"/>
      <c r="Y33" s="1"/>
      <c r="Z33" s="1"/>
    </row>
    <row r="34" spans="1:27" x14ac:dyDescent="0.25">
      <c r="A34" s="85">
        <v>30</v>
      </c>
      <c r="B34" s="101" t="str">
        <f>IF(ISBLANK(Gesamt!B35),"",Gesamt!B35)</f>
        <v/>
      </c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7" t="str">
        <f t="shared" si="0"/>
        <v/>
      </c>
      <c r="T34" s="98" t="str">
        <f t="shared" si="1"/>
        <v/>
      </c>
      <c r="U34" s="99" t="str">
        <f t="shared" si="2"/>
        <v/>
      </c>
      <c r="V34" s="98" t="str">
        <f t="shared" si="3"/>
        <v/>
      </c>
      <c r="W34" s="1"/>
      <c r="X34" s="1"/>
      <c r="Y34" s="1"/>
      <c r="Z34" s="1"/>
    </row>
    <row r="35" spans="1:27" x14ac:dyDescent="0.25">
      <c r="A35">
        <v>31</v>
      </c>
      <c r="B35" s="100" t="str">
        <f>IF(ISBLANK(Gesamt!B36),"",Gesamt!B36)</f>
        <v/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14" t="str">
        <f t="shared" si="0"/>
        <v/>
      </c>
      <c r="T35" s="4" t="str">
        <f t="shared" si="1"/>
        <v/>
      </c>
      <c r="U35" s="13" t="str">
        <f t="shared" si="2"/>
        <v/>
      </c>
      <c r="V35" s="4" t="str">
        <f t="shared" si="3"/>
        <v/>
      </c>
      <c r="W35" s="1"/>
      <c r="X35" s="1"/>
      <c r="Y35" s="1"/>
      <c r="Z35" s="1"/>
    </row>
    <row r="36" spans="1:27" x14ac:dyDescent="0.25">
      <c r="A36">
        <v>32</v>
      </c>
      <c r="B36" s="100" t="str">
        <f>IF(ISBLANK(Gesamt!B37),"",Gesamt!B37)</f>
        <v/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14" t="str">
        <f t="shared" si="0"/>
        <v/>
      </c>
      <c r="T36" s="4" t="str">
        <f t="shared" si="1"/>
        <v/>
      </c>
      <c r="U36" s="13" t="str">
        <f t="shared" si="2"/>
        <v/>
      </c>
      <c r="V36" s="4" t="str">
        <f t="shared" si="3"/>
        <v/>
      </c>
      <c r="W36" s="1"/>
      <c r="X36" s="1"/>
      <c r="Y36" s="1"/>
      <c r="Z36" s="1"/>
    </row>
    <row r="37" spans="1:27" x14ac:dyDescent="0.25">
      <c r="A37">
        <v>33</v>
      </c>
      <c r="B37" s="100" t="str">
        <f>IF(ISBLANK(Gesamt!B38),"",Gesamt!B38)</f>
        <v/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14" t="str">
        <f t="shared" si="0"/>
        <v/>
      </c>
      <c r="T37" s="4" t="str">
        <f t="shared" si="1"/>
        <v/>
      </c>
      <c r="U37" s="13" t="str">
        <f t="shared" si="2"/>
        <v/>
      </c>
      <c r="V37" s="4" t="str">
        <f t="shared" si="3"/>
        <v/>
      </c>
      <c r="W37" s="1"/>
      <c r="X37" s="1"/>
      <c r="Y37" s="1"/>
      <c r="Z37" s="1"/>
    </row>
    <row r="38" spans="1:27" ht="13" thickBot="1" x14ac:dyDescent="0.3">
      <c r="A38" s="15">
        <v>34</v>
      </c>
      <c r="B38" s="102" t="str">
        <f>IF(ISBLANK(Gesamt!B39),"",Gesamt!B39)</f>
        <v/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17" t="str">
        <f t="shared" si="0"/>
        <v/>
      </c>
      <c r="T38" s="18" t="str">
        <f t="shared" si="1"/>
        <v/>
      </c>
      <c r="U38" s="16" t="str">
        <f t="shared" si="2"/>
        <v/>
      </c>
      <c r="V38" s="18" t="str">
        <f t="shared" si="3"/>
        <v/>
      </c>
      <c r="W38" s="1"/>
      <c r="X38" s="1"/>
      <c r="Y38" s="1"/>
      <c r="Z38" s="1"/>
    </row>
    <row r="39" spans="1:27" x14ac:dyDescent="0.25">
      <c r="B39" s="93" t="s">
        <v>18</v>
      </c>
      <c r="C39" s="92" t="str">
        <f>IF(ISBLANK(C4),"",AVERAGE(C5:C38))</f>
        <v/>
      </c>
      <c r="D39" s="92" t="str">
        <f t="shared" ref="D39:R39" si="4">IF(ISBLANK(D4),"",AVERAGE(D5:D38))</f>
        <v/>
      </c>
      <c r="E39" s="92" t="str">
        <f t="shared" si="4"/>
        <v/>
      </c>
      <c r="F39" s="92" t="str">
        <f t="shared" si="4"/>
        <v/>
      </c>
      <c r="G39" s="92" t="str">
        <f t="shared" si="4"/>
        <v/>
      </c>
      <c r="H39" s="92" t="str">
        <f t="shared" si="4"/>
        <v/>
      </c>
      <c r="I39" s="92" t="str">
        <f t="shared" si="4"/>
        <v/>
      </c>
      <c r="J39" s="92" t="str">
        <f t="shared" si="4"/>
        <v/>
      </c>
      <c r="K39" s="92" t="str">
        <f t="shared" si="4"/>
        <v/>
      </c>
      <c r="L39" s="92" t="str">
        <f t="shared" si="4"/>
        <v/>
      </c>
      <c r="M39" s="92" t="str">
        <f t="shared" si="4"/>
        <v/>
      </c>
      <c r="N39" s="92" t="str">
        <f t="shared" si="4"/>
        <v/>
      </c>
      <c r="O39" s="92" t="str">
        <f t="shared" si="4"/>
        <v/>
      </c>
      <c r="P39" s="92" t="str">
        <f t="shared" si="4"/>
        <v/>
      </c>
      <c r="Q39" s="92" t="str">
        <f t="shared" si="4"/>
        <v/>
      </c>
      <c r="R39" s="92" t="str">
        <f t="shared" si="4"/>
        <v/>
      </c>
      <c r="S39" s="92" t="str">
        <f>IF(ISNUMBER(S5),AVERAGE(S5:S38),"")</f>
        <v/>
      </c>
      <c r="T39" s="130" t="s">
        <v>48</v>
      </c>
      <c r="U39" s="131"/>
      <c r="V39" s="131"/>
      <c r="W39" s="1"/>
      <c r="X39" s="1"/>
      <c r="Y39" s="1"/>
      <c r="Z39" s="1"/>
    </row>
    <row r="41" spans="1:27" ht="20" x14ac:dyDescent="0.4">
      <c r="B41" s="6" t="s">
        <v>3</v>
      </c>
      <c r="C41" s="6"/>
      <c r="D41" s="6"/>
      <c r="E41" s="6"/>
      <c r="F41" s="6"/>
      <c r="G41" s="6"/>
      <c r="Q41" s="129" t="s">
        <v>17</v>
      </c>
      <c r="R41" s="129"/>
      <c r="S41" s="137">
        <v>42670</v>
      </c>
      <c r="T41" s="137"/>
      <c r="U41" s="137"/>
      <c r="V41" s="137"/>
      <c r="W41" s="31"/>
      <c r="X41" s="32"/>
      <c r="Y41" s="32"/>
      <c r="Z41" s="53"/>
      <c r="AA41" s="53"/>
    </row>
    <row r="42" spans="1:27" ht="13" thickBot="1" x14ac:dyDescent="0.3">
      <c r="B42" s="7" t="s">
        <v>1</v>
      </c>
      <c r="C42" s="7"/>
      <c r="D42" s="140">
        <v>6</v>
      </c>
      <c r="E42" s="135"/>
      <c r="F42" s="134">
        <v>5</v>
      </c>
      <c r="G42" s="135"/>
      <c r="H42" s="134">
        <v>4</v>
      </c>
      <c r="I42" s="135"/>
      <c r="J42" s="134">
        <v>3</v>
      </c>
      <c r="K42" s="135"/>
      <c r="L42" s="134">
        <v>2</v>
      </c>
      <c r="M42" s="135"/>
      <c r="N42" s="134">
        <v>1</v>
      </c>
      <c r="O42" s="140"/>
      <c r="R42" t="s">
        <v>21</v>
      </c>
      <c r="S42" s="30"/>
      <c r="W42" s="129"/>
      <c r="X42" s="129"/>
      <c r="Y42" s="129"/>
      <c r="Z42"/>
    </row>
    <row r="43" spans="1:27" ht="13" thickBot="1" x14ac:dyDescent="0.3">
      <c r="B43" s="7" t="s">
        <v>4</v>
      </c>
      <c r="C43" s="7"/>
      <c r="D43" s="52">
        <v>0</v>
      </c>
      <c r="E43" s="46"/>
      <c r="F43" s="51">
        <f>E43+0.5</f>
        <v>0.5</v>
      </c>
      <c r="G43" s="46"/>
      <c r="H43" s="51">
        <f>G43+0.5</f>
        <v>0.5</v>
      </c>
      <c r="I43" s="46"/>
      <c r="J43" s="51">
        <f>I43+0.5</f>
        <v>0.5</v>
      </c>
      <c r="K43" s="46"/>
      <c r="L43" s="51">
        <f>K43+0.5</f>
        <v>0.5</v>
      </c>
      <c r="M43" s="46"/>
      <c r="N43" s="51">
        <f>M43+0.5</f>
        <v>0.5</v>
      </c>
      <c r="O43" s="48">
        <f>S4</f>
        <v>0</v>
      </c>
      <c r="R43" t="s">
        <v>22</v>
      </c>
      <c r="S43" s="30"/>
    </row>
    <row r="44" spans="1:27" ht="13" thickBot="1" x14ac:dyDescent="0.3">
      <c r="B44" s="7" t="s">
        <v>5</v>
      </c>
      <c r="C44" s="7"/>
      <c r="D44" s="141">
        <f>COUNTIF(U5:U38,6)</f>
        <v>0</v>
      </c>
      <c r="E44" s="139"/>
      <c r="F44" s="138">
        <f>COUNTIF(U5:U38,5)</f>
        <v>0</v>
      </c>
      <c r="G44" s="139"/>
      <c r="H44" s="138">
        <f>COUNTIF(U5:U38,4)</f>
        <v>0</v>
      </c>
      <c r="I44" s="139"/>
      <c r="J44" s="138">
        <f>COUNTIF(U5:U38,3)</f>
        <v>0</v>
      </c>
      <c r="K44" s="139"/>
      <c r="L44" s="138">
        <f>COUNTIF(U5:U38,2)</f>
        <v>0</v>
      </c>
      <c r="M44" s="139"/>
      <c r="N44" s="138">
        <f>COUNTIF(U5:U38,1)</f>
        <v>0</v>
      </c>
      <c r="O44" s="141"/>
    </row>
    <row r="45" spans="1:27" x14ac:dyDescent="0.25">
      <c r="D45" s="142" t="str">
        <f>IF(U47 = 0,"",(D44+F44)/U47)</f>
        <v/>
      </c>
      <c r="E45" s="142"/>
      <c r="F45" s="142"/>
      <c r="G45" s="142"/>
    </row>
    <row r="46" spans="1:27" ht="6" customHeight="1" x14ac:dyDescent="0.25"/>
    <row r="47" spans="1:27" ht="14" x14ac:dyDescent="0.3">
      <c r="B47" s="7" t="s">
        <v>7</v>
      </c>
      <c r="C47" s="7"/>
      <c r="D47" s="7"/>
      <c r="E47" s="9">
        <v>19</v>
      </c>
      <c r="F47" s="9"/>
      <c r="G47" s="9">
        <v>44</v>
      </c>
      <c r="H47" s="9"/>
      <c r="I47" s="9">
        <v>60</v>
      </c>
      <c r="J47" s="9"/>
      <c r="K47" s="9">
        <v>76</v>
      </c>
      <c r="L47" s="9"/>
      <c r="M47" s="9">
        <v>92</v>
      </c>
      <c r="R47" s="132" t="s">
        <v>19</v>
      </c>
      <c r="S47" s="132"/>
      <c r="T47" s="132"/>
      <c r="U47" s="127">
        <f>$D$44+$F$44+$H$44+$J$44+$L$44+$N$44</f>
        <v>0</v>
      </c>
      <c r="V47" s="127"/>
    </row>
    <row r="48" spans="1:27" x14ac:dyDescent="0.25">
      <c r="E48" s="4">
        <f>O43*E47/100</f>
        <v>0</v>
      </c>
      <c r="F48"/>
      <c r="G48" s="4">
        <f>O43*G47/100</f>
        <v>0</v>
      </c>
      <c r="I48" s="4">
        <f>O43*I47/100</f>
        <v>0</v>
      </c>
      <c r="K48" s="4">
        <f>O43*K47/100</f>
        <v>0</v>
      </c>
      <c r="M48" s="4">
        <f>O43*M47/100</f>
        <v>0</v>
      </c>
      <c r="T48" s="29"/>
      <c r="U48" s="29"/>
      <c r="V48" s="29"/>
    </row>
    <row r="49" spans="1:22" x14ac:dyDescent="0.25">
      <c r="T49" s="29"/>
      <c r="U49" s="29"/>
      <c r="V49" s="29"/>
    </row>
    <row r="50" spans="1:22" ht="15.5" x14ac:dyDescent="0.35">
      <c r="B50" s="24" t="s">
        <v>20</v>
      </c>
      <c r="T50" s="29"/>
      <c r="U50" s="29"/>
      <c r="V50" s="29"/>
    </row>
    <row r="51" spans="1:22" x14ac:dyDescent="0.25">
      <c r="B51" s="23" t="s">
        <v>2</v>
      </c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5" t="s">
        <v>0</v>
      </c>
      <c r="T51" s="133" t="s">
        <v>1</v>
      </c>
      <c r="U51" s="133"/>
      <c r="V51" s="133"/>
    </row>
    <row r="52" spans="1:22" x14ac:dyDescent="0.25">
      <c r="B52" s="25" t="s">
        <v>6</v>
      </c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7">
        <v>0</v>
      </c>
      <c r="T52" s="36"/>
      <c r="U52" s="36"/>
      <c r="V52" s="36"/>
    </row>
    <row r="53" spans="1:22" x14ac:dyDescent="0.25">
      <c r="B53" s="20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9">
        <v>0</v>
      </c>
      <c r="T53" s="38"/>
      <c r="U53" s="40"/>
      <c r="V53" s="38"/>
    </row>
    <row r="54" spans="1:22" x14ac:dyDescent="0.25">
      <c r="A54">
        <v>2</v>
      </c>
      <c r="B54" s="20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9">
        <f>SUM(C54:R54)</f>
        <v>0</v>
      </c>
      <c r="T54" s="38"/>
      <c r="U54" s="40"/>
      <c r="V54" s="38"/>
    </row>
    <row r="55" spans="1:22" x14ac:dyDescent="0.25">
      <c r="A55">
        <v>3</v>
      </c>
      <c r="B55" s="20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9">
        <f>SUM(C55:R55)</f>
        <v>0</v>
      </c>
      <c r="T55" s="38"/>
      <c r="U55" s="40"/>
      <c r="V55" s="38"/>
    </row>
    <row r="56" spans="1:22" ht="13" thickBot="1" x14ac:dyDescent="0.3">
      <c r="A56">
        <v>4</v>
      </c>
      <c r="B56" s="1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2">
        <f>SUM(C56:R56)</f>
        <v>0</v>
      </c>
      <c r="T56" s="41"/>
      <c r="U56" s="43"/>
      <c r="V56" s="41"/>
    </row>
    <row r="57" spans="1:22" x14ac:dyDescent="0.25">
      <c r="B57" s="1" t="s">
        <v>8</v>
      </c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44"/>
      <c r="T57" s="126"/>
      <c r="U57" s="126"/>
      <c r="V57" s="126"/>
    </row>
  </sheetData>
  <mergeCells count="26">
    <mergeCell ref="W42:Y42"/>
    <mergeCell ref="T39:V39"/>
    <mergeCell ref="T57:V57"/>
    <mergeCell ref="N44:O44"/>
    <mergeCell ref="D45:G45"/>
    <mergeCell ref="R47:T47"/>
    <mergeCell ref="U47:V47"/>
    <mergeCell ref="T51:V51"/>
    <mergeCell ref="D44:E44"/>
    <mergeCell ref="F44:G44"/>
    <mergeCell ref="H44:I44"/>
    <mergeCell ref="J44:K44"/>
    <mergeCell ref="L44:M44"/>
    <mergeCell ref="Q41:R41"/>
    <mergeCell ref="S41:V41"/>
    <mergeCell ref="D42:E42"/>
    <mergeCell ref="F42:G42"/>
    <mergeCell ref="H42:I42"/>
    <mergeCell ref="J42:K42"/>
    <mergeCell ref="L42:M42"/>
    <mergeCell ref="N42:O42"/>
    <mergeCell ref="A1:K1"/>
    <mergeCell ref="L1:N1"/>
    <mergeCell ref="O1:Q1"/>
    <mergeCell ref="T3:V3"/>
    <mergeCell ref="X3:Z3"/>
  </mergeCells>
  <pageMargins left="0.70866141732283472" right="0.70866141732283472" top="0.39370078740157483" bottom="0.39370078740157483" header="0.31496062992125984" footer="0.31496062992125984"/>
  <pageSetup paperSize="9" scale="73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2"/>
  <dimension ref="A1:O87"/>
  <sheetViews>
    <sheetView workbookViewId="0">
      <selection activeCell="D11" sqref="D11"/>
    </sheetView>
  </sheetViews>
  <sheetFormatPr baseColWidth="10" defaultColWidth="11.453125" defaultRowHeight="12.5" x14ac:dyDescent="0.25"/>
  <cols>
    <col min="1" max="16384" width="11.453125" style="33"/>
  </cols>
  <sheetData>
    <row r="1" spans="1:15" x14ac:dyDescent="0.25">
      <c r="A1" s="33">
        <v>0</v>
      </c>
      <c r="B1" s="33">
        <f>COUNTIF('Probe 1'!S5:'Probe 1'!S38, 0)</f>
        <v>0</v>
      </c>
      <c r="C1" s="33">
        <f>'Probe 1'!N44</f>
        <v>0</v>
      </c>
      <c r="D1" s="33">
        <v>0</v>
      </c>
      <c r="E1" s="33">
        <f>COUNTIF('Probe 1'!S5:'Probe 1'!S38, 0)</f>
        <v>0</v>
      </c>
      <c r="F1" s="33">
        <f>'Probe 1'!N44</f>
        <v>0</v>
      </c>
      <c r="G1" s="33">
        <v>0</v>
      </c>
      <c r="H1" s="33">
        <f>COUNTIF('Probe 2'!S5:'Probe 2'!S38, 0)</f>
        <v>0</v>
      </c>
      <c r="I1" s="33" t="e">
        <f>#REF!</f>
        <v>#REF!</v>
      </c>
      <c r="J1" s="33">
        <v>0</v>
      </c>
      <c r="K1" s="33">
        <f>COUNTIF('Probe 3'!S5:'Probe 3'!S38, 0)</f>
        <v>0</v>
      </c>
      <c r="L1" s="33" t="e">
        <f>#REF!</f>
        <v>#REF!</v>
      </c>
      <c r="M1" s="33">
        <v>0</v>
      </c>
      <c r="N1" s="33" t="e">
        <f>COUNTIF(#REF!:#REF!, 0)</f>
        <v>#REF!</v>
      </c>
      <c r="O1" s="33" t="e">
        <f>#REF!</f>
        <v>#REF!</v>
      </c>
    </row>
    <row r="2" spans="1:15" x14ac:dyDescent="0.25">
      <c r="A2" s="33">
        <v>0.5</v>
      </c>
      <c r="B2" s="33">
        <f>COUNTIF('Probe 1'!S5:'Probe 1'!S38, 0.5)</f>
        <v>0</v>
      </c>
      <c r="C2" s="33">
        <f>'Probe 1'!L44</f>
        <v>0</v>
      </c>
      <c r="D2" s="33">
        <v>0.5</v>
      </c>
      <c r="E2" s="33">
        <f>COUNTIF('Probe 1'!S5:'Probe 1'!S38, 0.5)</f>
        <v>0</v>
      </c>
      <c r="F2" s="33">
        <f>'Probe 1'!L44</f>
        <v>0</v>
      </c>
      <c r="G2" s="33">
        <v>0.5</v>
      </c>
      <c r="H2" s="33">
        <f>COUNTIF('Probe 2'!S5:'Probe 2'!S38, 0.5)</f>
        <v>0</v>
      </c>
      <c r="I2" s="33" t="e">
        <f>#REF!</f>
        <v>#REF!</v>
      </c>
      <c r="J2" s="33">
        <v>0.5</v>
      </c>
      <c r="K2" s="33">
        <f>COUNTIF('Probe 3'!S5:'Probe 3'!S38, 0.5)</f>
        <v>0</v>
      </c>
      <c r="L2" s="33" t="e">
        <f>#REF!</f>
        <v>#REF!</v>
      </c>
      <c r="M2" s="33">
        <v>0.5</v>
      </c>
      <c r="N2" s="33" t="e">
        <f>COUNTIF(#REF!:#REF!, 0.5)</f>
        <v>#REF!</v>
      </c>
      <c r="O2" s="33" t="e">
        <f>#REF!</f>
        <v>#REF!</v>
      </c>
    </row>
    <row r="3" spans="1:15" x14ac:dyDescent="0.25">
      <c r="A3" s="33">
        <v>1</v>
      </c>
      <c r="B3" s="33">
        <f>COUNTIF('Probe 1'!S5:'Probe 1'!S38, 1)</f>
        <v>0</v>
      </c>
      <c r="C3" s="33">
        <f>'Probe 1'!J44</f>
        <v>0</v>
      </c>
      <c r="D3" s="33">
        <v>1</v>
      </c>
      <c r="E3" s="33">
        <f>COUNTIF('Probe 1'!S5:'Probe 1'!S38, 1)</f>
        <v>0</v>
      </c>
      <c r="F3" s="33">
        <f>'Probe 1'!J44</f>
        <v>0</v>
      </c>
      <c r="G3" s="33">
        <v>1</v>
      </c>
      <c r="H3" s="33">
        <f>COUNTIF('Probe 2'!S5:'Probe 2'!S38, 1)</f>
        <v>0</v>
      </c>
      <c r="I3" s="33" t="e">
        <f>#REF!</f>
        <v>#REF!</v>
      </c>
      <c r="J3" s="33">
        <v>1</v>
      </c>
      <c r="K3" s="33">
        <f>COUNTIF('Probe 3'!S5:'Probe 3'!S38, 1)</f>
        <v>0</v>
      </c>
      <c r="L3" s="33" t="e">
        <f>#REF!</f>
        <v>#REF!</v>
      </c>
      <c r="M3" s="33">
        <v>1</v>
      </c>
      <c r="N3" s="33" t="e">
        <f>COUNTIF(#REF!:#REF!, 1)</f>
        <v>#REF!</v>
      </c>
      <c r="O3" s="33" t="e">
        <f>#REF!</f>
        <v>#REF!</v>
      </c>
    </row>
    <row r="4" spans="1:15" x14ac:dyDescent="0.25">
      <c r="A4" s="33">
        <v>1.5</v>
      </c>
      <c r="B4" s="33">
        <f>COUNTIF('Probe 1'!S5:'Probe 1'!S38, 1.5)</f>
        <v>0</v>
      </c>
      <c r="C4" s="33">
        <f>'Probe 1'!H44</f>
        <v>0</v>
      </c>
      <c r="D4" s="33">
        <v>1.5</v>
      </c>
      <c r="E4" s="33">
        <f>COUNTIF('Probe 1'!S5:'Probe 1'!S38, 1.5)</f>
        <v>0</v>
      </c>
      <c r="F4" s="33">
        <f>'Probe 1'!H44</f>
        <v>0</v>
      </c>
      <c r="G4" s="33">
        <v>1.5</v>
      </c>
      <c r="H4" s="33">
        <f>COUNTIF('Probe 2'!S5:'Probe 2'!S38, 1.5)</f>
        <v>0</v>
      </c>
      <c r="I4" s="33" t="e">
        <f>#REF!</f>
        <v>#REF!</v>
      </c>
      <c r="J4" s="33">
        <v>1.5</v>
      </c>
      <c r="K4" s="33">
        <f>COUNTIF('Probe 3'!S5:'Probe 3'!S38, 1.5)</f>
        <v>0</v>
      </c>
      <c r="L4" s="33" t="e">
        <f>#REF!</f>
        <v>#REF!</v>
      </c>
      <c r="M4" s="33">
        <v>1.5</v>
      </c>
      <c r="N4" s="33" t="e">
        <f>COUNTIF(#REF!:#REF!, 1.5)</f>
        <v>#REF!</v>
      </c>
      <c r="O4" s="33" t="e">
        <f>#REF!</f>
        <v>#REF!</v>
      </c>
    </row>
    <row r="5" spans="1:15" x14ac:dyDescent="0.25">
      <c r="A5" s="33">
        <v>2</v>
      </c>
      <c r="B5" s="33">
        <f>COUNTIF('Probe 1'!S5:'Probe 1'!S38, 2)</f>
        <v>0</v>
      </c>
      <c r="C5" s="33">
        <f>'Probe 1'!F44</f>
        <v>0</v>
      </c>
      <c r="D5" s="33">
        <v>2</v>
      </c>
      <c r="E5" s="33">
        <f>COUNTIF('Probe 1'!S5:'Probe 1'!S38, 2)</f>
        <v>0</v>
      </c>
      <c r="F5" s="33">
        <f>'Probe 1'!F44</f>
        <v>0</v>
      </c>
      <c r="G5" s="33">
        <v>2</v>
      </c>
      <c r="H5" s="33">
        <f>COUNTIF('Probe 2'!S5:'Probe 2'!S38, 2)</f>
        <v>0</v>
      </c>
      <c r="I5" s="33" t="e">
        <f>#REF!</f>
        <v>#REF!</v>
      </c>
      <c r="J5" s="33">
        <v>2</v>
      </c>
      <c r="K5" s="33">
        <f>COUNTIF('Probe 3'!S5:'Probe 3'!S38, 2)</f>
        <v>0</v>
      </c>
      <c r="L5" s="33" t="e">
        <f>#REF!</f>
        <v>#REF!</v>
      </c>
      <c r="M5" s="33">
        <v>2</v>
      </c>
      <c r="N5" s="33" t="e">
        <f>COUNTIF(#REF!:#REF!, 2)</f>
        <v>#REF!</v>
      </c>
      <c r="O5" s="33" t="e">
        <f>#REF!</f>
        <v>#REF!</v>
      </c>
    </row>
    <row r="6" spans="1:15" x14ac:dyDescent="0.25">
      <c r="A6" s="33">
        <v>2.5</v>
      </c>
      <c r="B6" s="33">
        <f>COUNTIF('Probe 1'!S5:'Probe 1'!S38, 2.5)</f>
        <v>0</v>
      </c>
      <c r="C6" s="33">
        <f>'Probe 1'!D44</f>
        <v>0</v>
      </c>
      <c r="D6" s="33">
        <v>2.5</v>
      </c>
      <c r="E6" s="33">
        <f>COUNTIF('Probe 1'!S5:'Probe 1'!S38, 2.5)</f>
        <v>0</v>
      </c>
      <c r="F6" s="33">
        <f>'Probe 1'!D44</f>
        <v>0</v>
      </c>
      <c r="G6" s="33">
        <v>2.5</v>
      </c>
      <c r="H6" s="33">
        <f>COUNTIF('Probe 2'!S5:'Probe 2'!S38, 2.5)</f>
        <v>0</v>
      </c>
      <c r="I6" s="33" t="e">
        <f>#REF!</f>
        <v>#REF!</v>
      </c>
      <c r="J6" s="33">
        <v>2.5</v>
      </c>
      <c r="K6" s="33">
        <f>COUNTIF('Probe 3'!S5:'Probe 3'!S38, 2.5)</f>
        <v>0</v>
      </c>
      <c r="L6" s="33" t="e">
        <f>#REF!</f>
        <v>#REF!</v>
      </c>
      <c r="M6" s="33">
        <v>2.5</v>
      </c>
      <c r="N6" s="33" t="e">
        <f>COUNTIF(#REF!:#REF!, 2.5)</f>
        <v>#REF!</v>
      </c>
      <c r="O6" s="33" t="e">
        <f>#REF!</f>
        <v>#REF!</v>
      </c>
    </row>
    <row r="7" spans="1:15" x14ac:dyDescent="0.25">
      <c r="A7" s="33">
        <v>3</v>
      </c>
      <c r="B7" s="33">
        <f>COUNTIF('Probe 1'!S5:'Probe 1'!S38, 3)</f>
        <v>0</v>
      </c>
      <c r="D7" s="33">
        <v>3</v>
      </c>
      <c r="E7" s="33">
        <f>COUNTIF('Probe 1'!S5:'Probe 1'!S38, 3)</f>
        <v>0</v>
      </c>
      <c r="G7" s="33">
        <v>3</v>
      </c>
      <c r="H7" s="33">
        <f>COUNTIF('Probe 2'!S5:'Probe 2'!S38, 3)</f>
        <v>0</v>
      </c>
      <c r="J7" s="33">
        <v>3</v>
      </c>
      <c r="K7" s="33">
        <f>COUNTIF('Probe 3'!S5:'Probe 3'!S38, 3)</f>
        <v>0</v>
      </c>
      <c r="M7" s="33">
        <v>3</v>
      </c>
      <c r="N7" s="33" t="e">
        <f>COUNTIF(#REF!:#REF!, 3)</f>
        <v>#REF!</v>
      </c>
    </row>
    <row r="8" spans="1:15" x14ac:dyDescent="0.25">
      <c r="A8" s="33">
        <v>3.5</v>
      </c>
      <c r="B8" s="33">
        <f>COUNTIF('Probe 1'!S5:'Probe 1'!S38, 3.5)</f>
        <v>0</v>
      </c>
      <c r="D8" s="33">
        <v>3.5</v>
      </c>
      <c r="E8" s="33">
        <f>COUNTIF('Probe 1'!S5:'Probe 1'!S38, 3.5)</f>
        <v>0</v>
      </c>
      <c r="G8" s="33">
        <v>3.5</v>
      </c>
      <c r="H8" s="33">
        <f>COUNTIF('Probe 2'!S5:'Probe 2'!S38, 3.5)</f>
        <v>0</v>
      </c>
      <c r="J8" s="33">
        <v>3.5</v>
      </c>
      <c r="K8" s="33">
        <f>COUNTIF('Probe 3'!S5:'Probe 3'!S38, 3.5)</f>
        <v>0</v>
      </c>
      <c r="M8" s="33">
        <v>3.5</v>
      </c>
      <c r="N8" s="33" t="e">
        <f>COUNTIF(#REF!:#REF!, 3.5)</f>
        <v>#REF!</v>
      </c>
    </row>
    <row r="9" spans="1:15" x14ac:dyDescent="0.25">
      <c r="A9" s="33">
        <v>4</v>
      </c>
      <c r="B9" s="33">
        <f>COUNTIF('Probe 1'!S5:'Probe 1'!S38, 4)</f>
        <v>0</v>
      </c>
      <c r="D9" s="33">
        <v>4</v>
      </c>
      <c r="E9" s="33">
        <f>COUNTIF('Probe 1'!S5:'Probe 1'!S38, 4)</f>
        <v>0</v>
      </c>
      <c r="G9" s="33">
        <v>4</v>
      </c>
      <c r="H9" s="33">
        <f>COUNTIF('Probe 2'!S5:'Probe 2'!S38, 4)</f>
        <v>0</v>
      </c>
      <c r="J9" s="33">
        <v>4</v>
      </c>
      <c r="K9" s="33">
        <f>COUNTIF('Probe 3'!S5:'Probe 3'!S38, 4)</f>
        <v>0</v>
      </c>
      <c r="M9" s="33">
        <v>4</v>
      </c>
      <c r="N9" s="33" t="e">
        <f>COUNTIF(#REF!:#REF!, 4)</f>
        <v>#REF!</v>
      </c>
    </row>
    <row r="10" spans="1:15" x14ac:dyDescent="0.25">
      <c r="A10" s="33">
        <v>4.5</v>
      </c>
      <c r="B10" s="33">
        <f>COUNTIF('Probe 1'!S5:'Probe 1'!S38, 4.5)</f>
        <v>0</v>
      </c>
      <c r="D10" s="33">
        <v>4.5</v>
      </c>
      <c r="E10" s="33">
        <f>COUNTIF('Probe 1'!S5:'Probe 1'!S38, 4.5)</f>
        <v>0</v>
      </c>
      <c r="G10" s="33">
        <v>4.5</v>
      </c>
      <c r="H10" s="33">
        <f>COUNTIF('Probe 2'!S5:'Probe 2'!S38, 4.5)</f>
        <v>0</v>
      </c>
      <c r="J10" s="33">
        <v>4.5</v>
      </c>
      <c r="K10" s="33">
        <f>COUNTIF('Probe 3'!S5:'Probe 3'!S38, 4.5)</f>
        <v>0</v>
      </c>
      <c r="M10" s="33">
        <v>4.5</v>
      </c>
      <c r="N10" s="33" t="e">
        <f>COUNTIF(#REF!:#REF!, 4.5)</f>
        <v>#REF!</v>
      </c>
    </row>
    <row r="11" spans="1:15" x14ac:dyDescent="0.25">
      <c r="A11" s="33">
        <v>5</v>
      </c>
      <c r="B11" s="33">
        <f>COUNTIF('Probe 1'!S5:'Probe 1'!S38, 5)</f>
        <v>0</v>
      </c>
      <c r="D11" s="33">
        <v>5</v>
      </c>
      <c r="E11" s="33">
        <f>COUNTIF('Probe 1'!S5:'Probe 1'!S38, 5)</f>
        <v>0</v>
      </c>
      <c r="G11" s="33">
        <v>5</v>
      </c>
      <c r="H11" s="33">
        <f>COUNTIF('Probe 2'!S5:'Probe 2'!S38, 5)</f>
        <v>0</v>
      </c>
      <c r="J11" s="33">
        <v>5</v>
      </c>
      <c r="K11" s="33">
        <f>COUNTIF('Probe 3'!S5:'Probe 3'!S38, 5)</f>
        <v>0</v>
      </c>
      <c r="M11" s="33">
        <v>5</v>
      </c>
      <c r="N11" s="33" t="e">
        <f>COUNTIF(#REF!:#REF!, 5)</f>
        <v>#REF!</v>
      </c>
    </row>
    <row r="12" spans="1:15" x14ac:dyDescent="0.25">
      <c r="A12" s="33">
        <v>5.5</v>
      </c>
      <c r="B12" s="33">
        <f>COUNTIF('Probe 1'!S5:'Probe 1'!S38, 5.5)</f>
        <v>0</v>
      </c>
      <c r="D12" s="33">
        <v>5.5</v>
      </c>
      <c r="E12" s="33">
        <f>COUNTIF('Probe 1'!S5:'Probe 1'!S38, 5.5)</f>
        <v>0</v>
      </c>
      <c r="G12" s="33">
        <v>5.5</v>
      </c>
      <c r="H12" s="33">
        <f>COUNTIF('Probe 2'!S5:'Probe 2'!S38, 5.5)</f>
        <v>0</v>
      </c>
      <c r="J12" s="33">
        <v>5.5</v>
      </c>
      <c r="K12" s="33">
        <f>COUNTIF('Probe 3'!S5:'Probe 3'!S38, 5.5)</f>
        <v>0</v>
      </c>
      <c r="M12" s="33">
        <v>5.5</v>
      </c>
      <c r="N12" s="33" t="e">
        <f>COUNTIF(#REF!:#REF!, 5.5)</f>
        <v>#REF!</v>
      </c>
    </row>
    <row r="13" spans="1:15" x14ac:dyDescent="0.25">
      <c r="A13" s="33">
        <v>6</v>
      </c>
      <c r="B13" s="33">
        <f>COUNTIF('Probe 1'!S5:'Probe 1'!S38, 6)</f>
        <v>0</v>
      </c>
      <c r="D13" s="33">
        <v>6</v>
      </c>
      <c r="E13" s="33">
        <f>COUNTIF('Probe 1'!S5:'Probe 1'!S38, 6)</f>
        <v>0</v>
      </c>
      <c r="G13" s="33">
        <v>6</v>
      </c>
      <c r="H13" s="33">
        <f>COUNTIF('Probe 2'!S5:'Probe 2'!S38, 6)</f>
        <v>0</v>
      </c>
      <c r="J13" s="33">
        <v>6</v>
      </c>
      <c r="K13" s="33">
        <f>COUNTIF('Probe 3'!S5:'Probe 3'!S38, 6)</f>
        <v>0</v>
      </c>
      <c r="M13" s="33">
        <v>6</v>
      </c>
      <c r="N13" s="33" t="e">
        <f>COUNTIF(#REF!:#REF!, 6)</f>
        <v>#REF!</v>
      </c>
    </row>
    <row r="14" spans="1:15" x14ac:dyDescent="0.25">
      <c r="A14" s="33">
        <v>6.5</v>
      </c>
      <c r="B14" s="33">
        <f>COUNTIF('Probe 1'!S5:'Probe 1'!S38, 6.5)</f>
        <v>0</v>
      </c>
      <c r="D14" s="33">
        <v>6.5</v>
      </c>
      <c r="E14" s="33">
        <f>COUNTIF('Probe 1'!S5:'Probe 1'!S38, 6.5)</f>
        <v>0</v>
      </c>
      <c r="G14" s="33">
        <v>6.5</v>
      </c>
      <c r="H14" s="33">
        <f>COUNTIF('Probe 2'!S5:'Probe 2'!S38, 6.5)</f>
        <v>0</v>
      </c>
      <c r="J14" s="33">
        <v>6.5</v>
      </c>
      <c r="K14" s="33">
        <f>COUNTIF('Probe 3'!S5:'Probe 3'!S38, 6.5)</f>
        <v>0</v>
      </c>
      <c r="M14" s="33">
        <v>6.5</v>
      </c>
      <c r="N14" s="33" t="e">
        <f>COUNTIF(#REF!:#REF!, 6.5)</f>
        <v>#REF!</v>
      </c>
    </row>
    <row r="15" spans="1:15" x14ac:dyDescent="0.25">
      <c r="A15" s="33">
        <v>7</v>
      </c>
      <c r="B15" s="33">
        <f>COUNTIF('Probe 1'!S5:'Probe 1'!S38, 7)</f>
        <v>0</v>
      </c>
      <c r="D15" s="33">
        <v>7</v>
      </c>
      <c r="E15" s="33">
        <f>COUNTIF('Probe 1'!S5:'Probe 1'!S38, 7)</f>
        <v>0</v>
      </c>
      <c r="G15" s="33">
        <v>7</v>
      </c>
      <c r="H15" s="33">
        <f>COUNTIF('Probe 2'!S5:'Probe 2'!S38, 7)</f>
        <v>0</v>
      </c>
      <c r="J15" s="33">
        <v>7</v>
      </c>
      <c r="K15" s="33">
        <f>COUNTIF('Probe 3'!S5:'Probe 3'!S38, 7)</f>
        <v>0</v>
      </c>
      <c r="M15" s="33">
        <v>7</v>
      </c>
      <c r="N15" s="33" t="e">
        <f>COUNTIF(#REF!:#REF!, 7)</f>
        <v>#REF!</v>
      </c>
    </row>
    <row r="16" spans="1:15" x14ac:dyDescent="0.25">
      <c r="A16" s="33">
        <v>7.5</v>
      </c>
      <c r="B16" s="33">
        <f>COUNTIF('Probe 1'!S5:'Probe 1'!S38, 7.5)</f>
        <v>0</v>
      </c>
      <c r="D16" s="33">
        <v>7.5</v>
      </c>
      <c r="E16" s="33">
        <f>COUNTIF('Probe 1'!S5:'Probe 1'!S38, 7.5)</f>
        <v>0</v>
      </c>
      <c r="G16" s="33">
        <v>7.5</v>
      </c>
      <c r="H16" s="33">
        <f>COUNTIF('Probe 2'!S5:'Probe 2'!S38, 7.5)</f>
        <v>0</v>
      </c>
      <c r="J16" s="33">
        <v>7.5</v>
      </c>
      <c r="K16" s="33">
        <f>COUNTIF('Probe 3'!S5:'Probe 3'!S38, 7.5)</f>
        <v>0</v>
      </c>
      <c r="M16" s="33">
        <v>7.5</v>
      </c>
      <c r="N16" s="33" t="e">
        <f>COUNTIF(#REF!:#REF!, 7.5)</f>
        <v>#REF!</v>
      </c>
    </row>
    <row r="17" spans="1:14" x14ac:dyDescent="0.25">
      <c r="A17" s="33">
        <v>8</v>
      </c>
      <c r="B17" s="33">
        <f>COUNTIF('Probe 1'!S5:'Probe 1'!S38, 8)</f>
        <v>0</v>
      </c>
      <c r="D17" s="33">
        <v>8</v>
      </c>
      <c r="E17" s="33">
        <f>COUNTIF('Probe 1'!S5:'Probe 1'!S38, 8)</f>
        <v>0</v>
      </c>
      <c r="G17" s="33">
        <v>8</v>
      </c>
      <c r="H17" s="33">
        <f>COUNTIF('Probe 2'!S5:'Probe 2'!S38, 8)</f>
        <v>0</v>
      </c>
      <c r="J17" s="33">
        <v>8</v>
      </c>
      <c r="K17" s="33">
        <f>COUNTIF('Probe 3'!S5:'Probe 3'!S38, 8)</f>
        <v>0</v>
      </c>
      <c r="M17" s="33">
        <v>8</v>
      </c>
      <c r="N17" s="33" t="e">
        <f>COUNTIF(#REF!:#REF!, 8)</f>
        <v>#REF!</v>
      </c>
    </row>
    <row r="18" spans="1:14" x14ac:dyDescent="0.25">
      <c r="A18" s="33">
        <v>8.5</v>
      </c>
      <c r="B18" s="33">
        <f>COUNTIF('Probe 1'!S5:'Probe 1'!S38, 8.5)</f>
        <v>0</v>
      </c>
      <c r="D18" s="33">
        <v>8.5</v>
      </c>
      <c r="E18" s="33">
        <f>COUNTIF('Probe 1'!S5:'Probe 1'!S38, 8.5)</f>
        <v>0</v>
      </c>
      <c r="G18" s="33">
        <v>8.5</v>
      </c>
      <c r="H18" s="33">
        <f>COUNTIF('Probe 2'!S5:'Probe 2'!S38, 8.5)</f>
        <v>0</v>
      </c>
      <c r="J18" s="33">
        <v>8.5</v>
      </c>
      <c r="K18" s="33">
        <f>COUNTIF('Probe 3'!S5:'Probe 3'!S38, 8.5)</f>
        <v>0</v>
      </c>
      <c r="M18" s="33">
        <v>8.5</v>
      </c>
      <c r="N18" s="33" t="e">
        <f>COUNTIF(#REF!:#REF!, 8.5)</f>
        <v>#REF!</v>
      </c>
    </row>
    <row r="19" spans="1:14" x14ac:dyDescent="0.25">
      <c r="A19" s="33">
        <v>9</v>
      </c>
      <c r="B19" s="33">
        <f>COUNTIF('Probe 1'!S5:'Probe 1'!S38, 9)</f>
        <v>0</v>
      </c>
      <c r="D19" s="33">
        <v>9</v>
      </c>
      <c r="E19" s="33">
        <f>COUNTIF('Probe 1'!S5:'Probe 1'!S38, 9)</f>
        <v>0</v>
      </c>
      <c r="G19" s="33">
        <v>9</v>
      </c>
      <c r="H19" s="33">
        <f>COUNTIF('Probe 2'!S5:'Probe 2'!S38, 9)</f>
        <v>0</v>
      </c>
      <c r="J19" s="33">
        <v>9</v>
      </c>
      <c r="K19" s="33">
        <f>COUNTIF('Probe 3'!S5:'Probe 3'!S38, 9)</f>
        <v>0</v>
      </c>
      <c r="M19" s="33">
        <v>9</v>
      </c>
      <c r="N19" s="33" t="e">
        <f>COUNTIF(#REF!:#REF!, 9)</f>
        <v>#REF!</v>
      </c>
    </row>
    <row r="20" spans="1:14" x14ac:dyDescent="0.25">
      <c r="A20" s="33">
        <v>9.5</v>
      </c>
      <c r="B20" s="33">
        <f>COUNTIF('Probe 1'!S5:'Probe 1'!S38, 9.5)</f>
        <v>0</v>
      </c>
      <c r="D20" s="33">
        <v>9.5</v>
      </c>
      <c r="E20" s="33">
        <f>COUNTIF('Probe 1'!S5:'Probe 1'!S38, 9.5)</f>
        <v>0</v>
      </c>
      <c r="G20" s="33">
        <v>9.5</v>
      </c>
      <c r="H20" s="33">
        <f>COUNTIF('Probe 2'!S5:'Probe 2'!S38, 9.5)</f>
        <v>0</v>
      </c>
      <c r="J20" s="33">
        <v>9.5</v>
      </c>
      <c r="K20" s="33">
        <f>COUNTIF('Probe 3'!S5:'Probe 3'!S38, 9.5)</f>
        <v>0</v>
      </c>
      <c r="M20" s="33">
        <v>9.5</v>
      </c>
      <c r="N20" s="33" t="e">
        <f>COUNTIF(#REF!:#REF!, 9.5)</f>
        <v>#REF!</v>
      </c>
    </row>
    <row r="21" spans="1:14" x14ac:dyDescent="0.25">
      <c r="A21" s="33">
        <v>10</v>
      </c>
      <c r="B21" s="33">
        <f>COUNTIF('Probe 1'!S5:'Probe 1'!S38, 10)</f>
        <v>0</v>
      </c>
      <c r="D21" s="33">
        <v>10</v>
      </c>
      <c r="E21" s="33">
        <f>COUNTIF('Probe 1'!S5:'Probe 1'!S38, 10)</f>
        <v>0</v>
      </c>
      <c r="G21" s="33">
        <v>10</v>
      </c>
      <c r="H21" s="33">
        <f>COUNTIF('Probe 2'!S5:'Probe 2'!S38, 10)</f>
        <v>0</v>
      </c>
      <c r="J21" s="33">
        <v>10</v>
      </c>
      <c r="K21" s="33">
        <f>COUNTIF('Probe 3'!S5:'Probe 3'!S38, 10)</f>
        <v>0</v>
      </c>
      <c r="M21" s="33">
        <v>10</v>
      </c>
      <c r="N21" s="33" t="e">
        <f>COUNTIF(#REF!:#REF!, 10)</f>
        <v>#REF!</v>
      </c>
    </row>
    <row r="22" spans="1:14" x14ac:dyDescent="0.25">
      <c r="A22" s="33">
        <v>10.5</v>
      </c>
      <c r="B22" s="33">
        <f>COUNTIF('Probe 1'!S5:'Probe 1'!S38, 10.5)</f>
        <v>0</v>
      </c>
      <c r="D22" s="33">
        <v>10.5</v>
      </c>
      <c r="E22" s="33">
        <f>COUNTIF('Probe 1'!S5:'Probe 1'!S38, 10.5)</f>
        <v>0</v>
      </c>
      <c r="G22" s="33">
        <v>10.5</v>
      </c>
      <c r="H22" s="33">
        <f>COUNTIF('Probe 2'!S5:'Probe 2'!S38, 10.5)</f>
        <v>0</v>
      </c>
      <c r="J22" s="33">
        <v>10.5</v>
      </c>
      <c r="K22" s="33">
        <f>COUNTIF('Probe 3'!S5:'Probe 3'!S38, 10.5)</f>
        <v>0</v>
      </c>
      <c r="M22" s="33">
        <v>10.5</v>
      </c>
      <c r="N22" s="33" t="e">
        <f>COUNTIF(#REF!:#REF!, 10.5)</f>
        <v>#REF!</v>
      </c>
    </row>
    <row r="23" spans="1:14" x14ac:dyDescent="0.25">
      <c r="A23" s="33">
        <v>11</v>
      </c>
      <c r="B23" s="33">
        <f>COUNTIF('Probe 1'!S5:'Probe 1'!S38, 11)</f>
        <v>0</v>
      </c>
      <c r="D23" s="33">
        <v>11</v>
      </c>
      <c r="E23" s="33">
        <f>COUNTIF('Probe 1'!S5:'Probe 1'!S38, 11)</f>
        <v>0</v>
      </c>
      <c r="G23" s="33">
        <v>11</v>
      </c>
      <c r="H23" s="33">
        <f>COUNTIF('Probe 2'!S5:'Probe 2'!S38, 11)</f>
        <v>0</v>
      </c>
      <c r="J23" s="33">
        <v>11</v>
      </c>
      <c r="K23" s="33">
        <f>COUNTIF('Probe 3'!S5:'Probe 3'!S38, 11)</f>
        <v>0</v>
      </c>
      <c r="M23" s="33">
        <v>11</v>
      </c>
      <c r="N23" s="33" t="e">
        <f>COUNTIF(#REF!:#REF!, 11)</f>
        <v>#REF!</v>
      </c>
    </row>
    <row r="24" spans="1:14" x14ac:dyDescent="0.25">
      <c r="A24" s="33">
        <v>11.5</v>
      </c>
      <c r="B24" s="33">
        <f>COUNTIF('Probe 1'!S5:'Probe 1'!S38, 11.5)</f>
        <v>0</v>
      </c>
      <c r="D24" s="33">
        <v>11.5</v>
      </c>
      <c r="E24" s="33">
        <f>COUNTIF('Probe 1'!S5:'Probe 1'!S38, 11.5)</f>
        <v>0</v>
      </c>
      <c r="G24" s="33">
        <v>11.5</v>
      </c>
      <c r="H24" s="33">
        <f>COUNTIF('Probe 2'!S5:'Probe 2'!S38, 11.5)</f>
        <v>0</v>
      </c>
      <c r="J24" s="33">
        <v>11.5</v>
      </c>
      <c r="K24" s="33">
        <f>COUNTIF('Probe 3'!S5:'Probe 3'!S38, 11.5)</f>
        <v>0</v>
      </c>
      <c r="M24" s="33">
        <v>11.5</v>
      </c>
      <c r="N24" s="33" t="e">
        <f>COUNTIF(#REF!:#REF!, 11.5)</f>
        <v>#REF!</v>
      </c>
    </row>
    <row r="25" spans="1:14" x14ac:dyDescent="0.25">
      <c r="A25" s="33">
        <v>12</v>
      </c>
      <c r="B25" s="33">
        <f>COUNTIF('Probe 1'!S5:'Probe 1'!S38, 12)</f>
        <v>0</v>
      </c>
      <c r="D25" s="33">
        <v>12</v>
      </c>
      <c r="E25" s="33">
        <f>COUNTIF('Probe 1'!S5:'Probe 1'!S38, 12)</f>
        <v>0</v>
      </c>
      <c r="G25" s="33">
        <v>12</v>
      </c>
      <c r="H25" s="33">
        <f>COUNTIF('Probe 2'!S5:'Probe 2'!S38, 12)</f>
        <v>0</v>
      </c>
      <c r="J25" s="33">
        <v>12</v>
      </c>
      <c r="K25" s="33">
        <f>COUNTIF('Probe 3'!S5:'Probe 3'!S38, 12)</f>
        <v>0</v>
      </c>
      <c r="M25" s="33">
        <v>12</v>
      </c>
      <c r="N25" s="33" t="e">
        <f>COUNTIF(#REF!:#REF!, 12)</f>
        <v>#REF!</v>
      </c>
    </row>
    <row r="26" spans="1:14" x14ac:dyDescent="0.25">
      <c r="A26" s="33">
        <v>12.5</v>
      </c>
      <c r="B26" s="33">
        <f>COUNTIF('Probe 1'!S5:'Probe 1'!S38, 12.5)</f>
        <v>0</v>
      </c>
      <c r="D26" s="33">
        <v>12.5</v>
      </c>
      <c r="E26" s="33">
        <f>COUNTIF('Probe 1'!S5:'Probe 1'!S38, 12.5)</f>
        <v>0</v>
      </c>
      <c r="G26" s="33">
        <v>12.5</v>
      </c>
      <c r="H26" s="33">
        <f>COUNTIF('Probe 2'!S5:'Probe 2'!S38, 12.5)</f>
        <v>0</v>
      </c>
      <c r="J26" s="33">
        <v>12.5</v>
      </c>
      <c r="K26" s="33">
        <f>COUNTIF('Probe 3'!S5:'Probe 3'!S38, 12.5)</f>
        <v>0</v>
      </c>
      <c r="M26" s="33">
        <v>12.5</v>
      </c>
      <c r="N26" s="33" t="e">
        <f>COUNTIF(#REF!:#REF!, 12.5)</f>
        <v>#REF!</v>
      </c>
    </row>
    <row r="27" spans="1:14" x14ac:dyDescent="0.25">
      <c r="A27" s="33">
        <v>13</v>
      </c>
      <c r="B27" s="33">
        <f>COUNTIF('Probe 1'!S5:'Probe 1'!S38, 13)</f>
        <v>0</v>
      </c>
      <c r="D27" s="33">
        <v>13</v>
      </c>
      <c r="E27" s="33">
        <f>COUNTIF('Probe 1'!S5:'Probe 1'!S38, 13)</f>
        <v>0</v>
      </c>
      <c r="G27" s="33">
        <v>13</v>
      </c>
      <c r="H27" s="33">
        <f>COUNTIF('Probe 2'!S5:'Probe 2'!S38, 13)</f>
        <v>0</v>
      </c>
      <c r="J27" s="33">
        <v>13</v>
      </c>
      <c r="K27" s="33">
        <f>COUNTIF('Probe 3'!S5:'Probe 3'!S38, 13)</f>
        <v>0</v>
      </c>
      <c r="M27" s="33">
        <v>13</v>
      </c>
      <c r="N27" s="33" t="e">
        <f>COUNTIF(#REF!:#REF!, 13)</f>
        <v>#REF!</v>
      </c>
    </row>
    <row r="28" spans="1:14" x14ac:dyDescent="0.25">
      <c r="A28" s="33">
        <v>13.5</v>
      </c>
      <c r="B28" s="33">
        <f>COUNTIF('Probe 1'!S5:'Probe 1'!S38, 13.5)</f>
        <v>0</v>
      </c>
      <c r="D28" s="33">
        <v>13.5</v>
      </c>
      <c r="E28" s="33">
        <f>COUNTIF('Probe 1'!S5:'Probe 1'!S38, 13.5)</f>
        <v>0</v>
      </c>
      <c r="G28" s="33">
        <v>13.5</v>
      </c>
      <c r="H28" s="33">
        <f>COUNTIF('Probe 2'!S5:'Probe 2'!S38, 13.5)</f>
        <v>0</v>
      </c>
      <c r="J28" s="33">
        <v>13.5</v>
      </c>
      <c r="K28" s="33">
        <f>COUNTIF('Probe 3'!S5:'Probe 3'!S38, 13.5)</f>
        <v>0</v>
      </c>
      <c r="M28" s="33">
        <v>13.5</v>
      </c>
      <c r="N28" s="33" t="e">
        <f>COUNTIF(#REF!:#REF!, 13.5)</f>
        <v>#REF!</v>
      </c>
    </row>
    <row r="29" spans="1:14" x14ac:dyDescent="0.25">
      <c r="A29" s="33">
        <v>14</v>
      </c>
      <c r="B29" s="33">
        <f>COUNTIF('Probe 1'!S5:'Probe 1'!S38, 14)</f>
        <v>0</v>
      </c>
      <c r="D29" s="33">
        <v>14</v>
      </c>
      <c r="E29" s="33">
        <f>COUNTIF('Probe 1'!S5:'Probe 1'!S38, 14)</f>
        <v>0</v>
      </c>
      <c r="G29" s="33">
        <v>14</v>
      </c>
      <c r="H29" s="33">
        <f>COUNTIF('Probe 2'!S5:'Probe 2'!S38, 14)</f>
        <v>0</v>
      </c>
      <c r="J29" s="33">
        <v>14</v>
      </c>
      <c r="K29" s="33">
        <f>COUNTIF('Probe 3'!S5:'Probe 3'!S38, 14)</f>
        <v>0</v>
      </c>
      <c r="M29" s="33">
        <v>14</v>
      </c>
      <c r="N29" s="33" t="e">
        <f>COUNTIF(#REF!:#REF!, 14)</f>
        <v>#REF!</v>
      </c>
    </row>
    <row r="30" spans="1:14" x14ac:dyDescent="0.25">
      <c r="A30" s="33">
        <v>14.5</v>
      </c>
      <c r="B30" s="33">
        <f>COUNTIF('Probe 1'!S5:'Probe 1'!S38, 14.5)</f>
        <v>0</v>
      </c>
      <c r="D30" s="33">
        <v>14.5</v>
      </c>
      <c r="E30" s="33">
        <f>COUNTIF('Probe 1'!S5:'Probe 1'!S38, 14.5)</f>
        <v>0</v>
      </c>
      <c r="G30" s="33">
        <v>14.5</v>
      </c>
      <c r="H30" s="33">
        <f>COUNTIF('Probe 2'!S5:'Probe 2'!S38, 14.5)</f>
        <v>0</v>
      </c>
      <c r="J30" s="33">
        <v>14.5</v>
      </c>
      <c r="K30" s="33">
        <f>COUNTIF('Probe 3'!S5:'Probe 3'!S38, 14.5)</f>
        <v>0</v>
      </c>
      <c r="M30" s="33">
        <v>14.5</v>
      </c>
      <c r="N30" s="33" t="e">
        <f>COUNTIF(#REF!:#REF!, 14.5)</f>
        <v>#REF!</v>
      </c>
    </row>
    <row r="31" spans="1:14" x14ac:dyDescent="0.25">
      <c r="A31" s="33">
        <v>15</v>
      </c>
      <c r="B31" s="33">
        <f>COUNTIF('Probe 1'!S5:'Probe 1'!S38, 15)</f>
        <v>0</v>
      </c>
      <c r="D31" s="33">
        <v>15</v>
      </c>
      <c r="E31" s="33">
        <f>COUNTIF('Probe 1'!S5:'Probe 1'!S38, 15)</f>
        <v>0</v>
      </c>
      <c r="G31" s="33">
        <v>15</v>
      </c>
      <c r="H31" s="33">
        <f>COUNTIF('Probe 2'!S5:'Probe 2'!S38, 15)</f>
        <v>0</v>
      </c>
      <c r="J31" s="33">
        <v>15</v>
      </c>
      <c r="K31" s="33">
        <f>COUNTIF('Probe 3'!S5:'Probe 3'!S38, 15)</f>
        <v>0</v>
      </c>
      <c r="M31" s="33">
        <v>15</v>
      </c>
      <c r="N31" s="33" t="e">
        <f>COUNTIF(#REF!:#REF!, 15)</f>
        <v>#REF!</v>
      </c>
    </row>
    <row r="32" spans="1:14" x14ac:dyDescent="0.25">
      <c r="A32" s="33">
        <v>15.5</v>
      </c>
      <c r="B32" s="33">
        <f>COUNTIF('Probe 1'!S5:'Probe 1'!S38, 15.5)</f>
        <v>0</v>
      </c>
      <c r="D32" s="33">
        <v>15.5</v>
      </c>
      <c r="E32" s="33">
        <f>COUNTIF('Probe 1'!S5:'Probe 1'!S38, 15.5)</f>
        <v>0</v>
      </c>
      <c r="G32" s="33">
        <v>15.5</v>
      </c>
      <c r="H32" s="33">
        <f>COUNTIF('Probe 2'!S5:'Probe 2'!S38, 15.5)</f>
        <v>0</v>
      </c>
      <c r="J32" s="33">
        <v>15.5</v>
      </c>
      <c r="K32" s="33">
        <f>COUNTIF('Probe 3'!S5:'Probe 3'!S38, 15.5)</f>
        <v>0</v>
      </c>
      <c r="M32" s="33">
        <v>15.5</v>
      </c>
      <c r="N32" s="33" t="e">
        <f>COUNTIF(#REF!:#REF!, 15.5)</f>
        <v>#REF!</v>
      </c>
    </row>
    <row r="33" spans="1:14" x14ac:dyDescent="0.25">
      <c r="A33" s="33">
        <v>16</v>
      </c>
      <c r="B33" s="33">
        <f>COUNTIF('Probe 1'!S5:'Probe 1'!S38, 16)</f>
        <v>0</v>
      </c>
      <c r="D33" s="33">
        <v>16</v>
      </c>
      <c r="E33" s="33">
        <f>COUNTIF('Probe 1'!S5:'Probe 1'!S38, 16)</f>
        <v>0</v>
      </c>
      <c r="G33" s="33">
        <v>16</v>
      </c>
      <c r="H33" s="33">
        <f>COUNTIF('Probe 2'!S5:'Probe 2'!S38, 16)</f>
        <v>0</v>
      </c>
      <c r="J33" s="33">
        <v>16</v>
      </c>
      <c r="K33" s="33">
        <f>COUNTIF('Probe 3'!S5:'Probe 3'!S38, 16)</f>
        <v>0</v>
      </c>
      <c r="M33" s="33">
        <v>16</v>
      </c>
      <c r="N33" s="33" t="e">
        <f>COUNTIF(#REF!:#REF!, 16)</f>
        <v>#REF!</v>
      </c>
    </row>
    <row r="34" spans="1:14" x14ac:dyDescent="0.25">
      <c r="A34" s="33">
        <v>16.5</v>
      </c>
      <c r="B34" s="33">
        <f>COUNTIF('Probe 1'!S5:'Probe 1'!S38, 16.5)</f>
        <v>0</v>
      </c>
      <c r="D34" s="33">
        <v>16.5</v>
      </c>
      <c r="E34" s="33">
        <f>COUNTIF('Probe 1'!S5:'Probe 1'!S38, 16.5)</f>
        <v>0</v>
      </c>
      <c r="G34" s="33">
        <v>16.5</v>
      </c>
      <c r="H34" s="33">
        <f>COUNTIF('Probe 2'!S5:'Probe 2'!S38, 16.5)</f>
        <v>0</v>
      </c>
      <c r="J34" s="33">
        <v>16.5</v>
      </c>
      <c r="K34" s="33">
        <f>COUNTIF('Probe 3'!S5:'Probe 3'!S38, 16.5)</f>
        <v>0</v>
      </c>
      <c r="M34" s="33">
        <v>16.5</v>
      </c>
      <c r="N34" s="33" t="e">
        <f>COUNTIF(#REF!:#REF!, 16.5)</f>
        <v>#REF!</v>
      </c>
    </row>
    <row r="35" spans="1:14" x14ac:dyDescent="0.25">
      <c r="A35" s="33">
        <v>17</v>
      </c>
      <c r="B35" s="33">
        <f>COUNTIF('Probe 1'!S5:'Probe 1'!S38, 17)</f>
        <v>0</v>
      </c>
      <c r="D35" s="33">
        <v>17</v>
      </c>
      <c r="E35" s="33">
        <f>COUNTIF('Probe 1'!S5:'Probe 1'!S38, 17)</f>
        <v>0</v>
      </c>
      <c r="G35" s="33">
        <v>17</v>
      </c>
      <c r="H35" s="33">
        <f>COUNTIF('Probe 2'!S5:'Probe 2'!S38, 17)</f>
        <v>0</v>
      </c>
      <c r="J35" s="33">
        <v>17</v>
      </c>
      <c r="K35" s="33">
        <f>COUNTIF('Probe 3'!S5:'Probe 3'!S38, 17)</f>
        <v>0</v>
      </c>
      <c r="M35" s="33">
        <v>17</v>
      </c>
      <c r="N35" s="33" t="e">
        <f>COUNTIF(#REF!:#REF!, 17)</f>
        <v>#REF!</v>
      </c>
    </row>
    <row r="36" spans="1:14" x14ac:dyDescent="0.25">
      <c r="A36" s="33">
        <v>17.5</v>
      </c>
      <c r="B36" s="33">
        <f>COUNTIF('Probe 1'!S5:'Probe 1'!S38, 17.5)</f>
        <v>0</v>
      </c>
      <c r="D36" s="33">
        <v>17.5</v>
      </c>
      <c r="E36" s="33">
        <f>COUNTIF('Probe 1'!S5:'Probe 1'!S38, 17.5)</f>
        <v>0</v>
      </c>
      <c r="G36" s="33">
        <v>17.5</v>
      </c>
      <c r="H36" s="33">
        <f>COUNTIF('Probe 2'!S5:'Probe 2'!S38, 17.5)</f>
        <v>0</v>
      </c>
      <c r="J36" s="33">
        <v>17.5</v>
      </c>
      <c r="K36" s="33">
        <f>COUNTIF('Probe 3'!S5:'Probe 3'!S38, 17.5)</f>
        <v>0</v>
      </c>
      <c r="M36" s="33">
        <v>17.5</v>
      </c>
      <c r="N36" s="33" t="e">
        <f>COUNTIF(#REF!:#REF!, 17.5)</f>
        <v>#REF!</v>
      </c>
    </row>
    <row r="37" spans="1:14" x14ac:dyDescent="0.25">
      <c r="A37" s="33">
        <v>18</v>
      </c>
      <c r="B37" s="33">
        <f>COUNTIF('Probe 1'!S5:'Probe 1'!S38, 18)</f>
        <v>0</v>
      </c>
      <c r="D37" s="33">
        <v>18</v>
      </c>
      <c r="E37" s="33">
        <f>COUNTIF('Probe 1'!S5:'Probe 1'!S38, 18)</f>
        <v>0</v>
      </c>
      <c r="G37" s="33">
        <v>18</v>
      </c>
      <c r="H37" s="33">
        <f>COUNTIF('Probe 2'!S5:'Probe 2'!S38, 18)</f>
        <v>0</v>
      </c>
      <c r="J37" s="33">
        <v>18</v>
      </c>
      <c r="K37" s="33">
        <f>COUNTIF('Probe 3'!S5:'Probe 3'!S38, 18)</f>
        <v>0</v>
      </c>
      <c r="M37" s="33">
        <v>18</v>
      </c>
      <c r="N37" s="33" t="e">
        <f>COUNTIF(#REF!:#REF!, 18)</f>
        <v>#REF!</v>
      </c>
    </row>
    <row r="38" spans="1:14" x14ac:dyDescent="0.25">
      <c r="A38" s="33">
        <v>18.5</v>
      </c>
      <c r="B38" s="33">
        <f>COUNTIF('Probe 1'!S5:'Probe 1'!S38, 18.5)</f>
        <v>0</v>
      </c>
      <c r="D38" s="33">
        <v>18.5</v>
      </c>
      <c r="E38" s="33">
        <f>COUNTIF('Probe 1'!S5:'Probe 1'!S38, 18.5)</f>
        <v>0</v>
      </c>
      <c r="G38" s="33">
        <v>18.5</v>
      </c>
      <c r="H38" s="33">
        <f>COUNTIF('Probe 2'!S5:'Probe 2'!S38, 18.5)</f>
        <v>0</v>
      </c>
      <c r="J38" s="33">
        <v>18.5</v>
      </c>
      <c r="K38" s="33">
        <f>COUNTIF('Probe 3'!S5:'Probe 3'!S38, 18.5)</f>
        <v>0</v>
      </c>
      <c r="M38" s="33">
        <v>18.5</v>
      </c>
      <c r="N38" s="33" t="e">
        <f>COUNTIF(#REF!:#REF!, 18.5)</f>
        <v>#REF!</v>
      </c>
    </row>
    <row r="39" spans="1:14" x14ac:dyDescent="0.25">
      <c r="A39" s="33">
        <v>19</v>
      </c>
      <c r="B39" s="33">
        <f>COUNTIF('Probe 1'!S5:'Probe 1'!S38, 19)</f>
        <v>0</v>
      </c>
      <c r="D39" s="33">
        <v>19</v>
      </c>
      <c r="E39" s="33">
        <f>COUNTIF('Probe 1'!S5:'Probe 1'!S38, 19)</f>
        <v>0</v>
      </c>
      <c r="G39" s="33">
        <v>19</v>
      </c>
      <c r="H39" s="33">
        <f>COUNTIF('Probe 2'!S5:'Probe 2'!S38, 19)</f>
        <v>0</v>
      </c>
      <c r="J39" s="33">
        <v>19</v>
      </c>
      <c r="K39" s="33">
        <f>COUNTIF('Probe 3'!S5:'Probe 3'!S38, 19)</f>
        <v>0</v>
      </c>
      <c r="M39" s="33">
        <v>19</v>
      </c>
      <c r="N39" s="33" t="e">
        <f>COUNTIF(#REF!:#REF!, 19)</f>
        <v>#REF!</v>
      </c>
    </row>
    <row r="40" spans="1:14" x14ac:dyDescent="0.25">
      <c r="A40" s="33">
        <v>19.5</v>
      </c>
      <c r="B40" s="33">
        <f>COUNTIF('Probe 1'!S5:'Probe 1'!S38, 19.5)</f>
        <v>0</v>
      </c>
      <c r="D40" s="33">
        <v>19.5</v>
      </c>
      <c r="E40" s="33">
        <f>COUNTIF('Probe 1'!S5:'Probe 1'!S38, 19.5)</f>
        <v>0</v>
      </c>
      <c r="G40" s="33">
        <v>19.5</v>
      </c>
      <c r="H40" s="33">
        <f>COUNTIF('Probe 2'!S5:'Probe 2'!S38, 19.5)</f>
        <v>0</v>
      </c>
      <c r="J40" s="33">
        <v>19.5</v>
      </c>
      <c r="K40" s="33">
        <f>COUNTIF('Probe 3'!S5:'Probe 3'!S38, 19.5)</f>
        <v>0</v>
      </c>
      <c r="M40" s="33">
        <v>19.5</v>
      </c>
      <c r="N40" s="33" t="e">
        <f>COUNTIF(#REF!:#REF!, 19.5)</f>
        <v>#REF!</v>
      </c>
    </row>
    <row r="41" spans="1:14" x14ac:dyDescent="0.25">
      <c r="A41" s="33">
        <v>20</v>
      </c>
      <c r="B41" s="33">
        <f>COUNTIF('Probe 1'!S5:'Probe 1'!S38, 20)</f>
        <v>0</v>
      </c>
      <c r="D41" s="33">
        <v>20</v>
      </c>
      <c r="E41" s="33">
        <f>COUNTIF('Probe 1'!S5:'Probe 1'!S38, 20)</f>
        <v>0</v>
      </c>
      <c r="G41" s="33">
        <v>20</v>
      </c>
      <c r="H41" s="33">
        <f>COUNTIF('Probe 2'!S5:'Probe 2'!S38, 20)</f>
        <v>0</v>
      </c>
      <c r="J41" s="33">
        <v>20</v>
      </c>
      <c r="K41" s="33">
        <f>COUNTIF('Probe 3'!S5:'Probe 3'!S38, 20)</f>
        <v>0</v>
      </c>
      <c r="M41" s="33">
        <v>20</v>
      </c>
      <c r="N41" s="33" t="e">
        <f>COUNTIF(#REF!:#REF!, 20)</f>
        <v>#REF!</v>
      </c>
    </row>
    <row r="42" spans="1:14" x14ac:dyDescent="0.25">
      <c r="A42" s="33">
        <v>20.5</v>
      </c>
      <c r="B42" s="33">
        <f>COUNTIF('Probe 1'!S5:'Probe 1'!S38, 20.5)</f>
        <v>0</v>
      </c>
      <c r="D42" s="33">
        <v>20.5</v>
      </c>
      <c r="E42" s="33">
        <f>COUNTIF('Probe 1'!S5:'Probe 1'!S38, 20.5)</f>
        <v>0</v>
      </c>
      <c r="G42" s="33">
        <v>20.5</v>
      </c>
      <c r="H42" s="33">
        <f>COUNTIF('Probe 2'!S5:'Probe 2'!S38, 20.5)</f>
        <v>0</v>
      </c>
      <c r="J42" s="33">
        <v>20.5</v>
      </c>
      <c r="K42" s="33">
        <f>COUNTIF('Probe 3'!S5:'Probe 3'!S38, 20.5)</f>
        <v>0</v>
      </c>
      <c r="M42" s="33">
        <v>20.5</v>
      </c>
      <c r="N42" s="33" t="e">
        <f>COUNTIF(#REF!:#REF!, 20.5)</f>
        <v>#REF!</v>
      </c>
    </row>
    <row r="43" spans="1:14" x14ac:dyDescent="0.25">
      <c r="A43" s="33">
        <v>21</v>
      </c>
      <c r="B43" s="33">
        <f>COUNTIF('Probe 1'!S5:'Probe 1'!S38, 21)</f>
        <v>0</v>
      </c>
      <c r="D43" s="33">
        <v>21</v>
      </c>
      <c r="E43" s="33">
        <f>COUNTIF('Probe 1'!S5:'Probe 1'!S38, 21)</f>
        <v>0</v>
      </c>
      <c r="G43" s="33">
        <v>21</v>
      </c>
      <c r="H43" s="33">
        <f>COUNTIF('Probe 2'!S5:'Probe 2'!S38, 21)</f>
        <v>0</v>
      </c>
      <c r="J43" s="33">
        <v>21</v>
      </c>
      <c r="K43" s="33">
        <f>COUNTIF('Probe 3'!S5:'Probe 3'!S38, 21)</f>
        <v>0</v>
      </c>
      <c r="M43" s="33">
        <v>21</v>
      </c>
      <c r="N43" s="33" t="e">
        <f>COUNTIF(#REF!:#REF!, 21)</f>
        <v>#REF!</v>
      </c>
    </row>
    <row r="44" spans="1:14" x14ac:dyDescent="0.25">
      <c r="A44" s="33">
        <v>21.5</v>
      </c>
      <c r="B44" s="33">
        <f>COUNTIF('Probe 1'!S5:'Probe 1'!S38, 21.5)</f>
        <v>0</v>
      </c>
      <c r="D44" s="33">
        <v>21.5</v>
      </c>
      <c r="E44" s="33">
        <f>COUNTIF('Probe 1'!S5:'Probe 1'!S38, 21.5)</f>
        <v>0</v>
      </c>
      <c r="G44" s="33">
        <v>21.5</v>
      </c>
      <c r="H44" s="33" t="e">
        <f>COUNTIF(#REF!:#REF!, 21.5)</f>
        <v>#REF!</v>
      </c>
      <c r="J44" s="33">
        <v>21.5</v>
      </c>
      <c r="K44" s="33">
        <f>COUNTIF('Probe 3'!S5:'Probe 3'!S38, 21.5)</f>
        <v>0</v>
      </c>
      <c r="M44" s="33">
        <v>21.5</v>
      </c>
      <c r="N44" s="33" t="e">
        <f>COUNTIF(#REF!:#REF!, 21.5)</f>
        <v>#REF!</v>
      </c>
    </row>
    <row r="45" spans="1:14" x14ac:dyDescent="0.25">
      <c r="A45" s="33">
        <v>22</v>
      </c>
      <c r="B45" s="33">
        <f>COUNTIF('Probe 1'!S5:'Probe 1'!S38, 22)</f>
        <v>0</v>
      </c>
      <c r="D45" s="33">
        <v>22</v>
      </c>
      <c r="E45" s="33">
        <f>COUNTIF('Probe 1'!S5:'Probe 1'!S38, 22)</f>
        <v>0</v>
      </c>
      <c r="G45" s="33">
        <v>22</v>
      </c>
      <c r="H45" s="33" t="e">
        <f>COUNTIF(#REF!:#REF!, 22)</f>
        <v>#REF!</v>
      </c>
      <c r="J45" s="33">
        <v>22</v>
      </c>
      <c r="K45" s="33">
        <f>COUNTIF('Probe 3'!S5:'Probe 3'!S38, 22)</f>
        <v>0</v>
      </c>
      <c r="M45" s="33">
        <v>22</v>
      </c>
      <c r="N45" s="33" t="e">
        <f>COUNTIF(#REF!:#REF!, 22)</f>
        <v>#REF!</v>
      </c>
    </row>
    <row r="46" spans="1:14" x14ac:dyDescent="0.25">
      <c r="A46" s="33">
        <v>22.5</v>
      </c>
      <c r="B46" s="33">
        <f>COUNTIF('Probe 1'!S5:'Probe 1'!S38, 22.5)</f>
        <v>0</v>
      </c>
      <c r="D46" s="33">
        <v>22.5</v>
      </c>
      <c r="E46" s="33" t="e">
        <f>COUNTIF(#REF!:#REF!, 22.5)</f>
        <v>#REF!</v>
      </c>
      <c r="G46" s="33">
        <v>22.5</v>
      </c>
      <c r="H46" s="33" t="e">
        <f>COUNTIF(#REF!:#REF!, 22.5)</f>
        <v>#REF!</v>
      </c>
      <c r="J46" s="33">
        <v>22.5</v>
      </c>
      <c r="K46" s="33">
        <f>COUNTIF('Probe 3'!S5:'Probe 3'!S38, 22.5)</f>
        <v>0</v>
      </c>
      <c r="M46" s="33">
        <v>22.5</v>
      </c>
      <c r="N46" s="33" t="e">
        <f>COUNTIF(#REF!:#REF!, 22.5)</f>
        <v>#REF!</v>
      </c>
    </row>
    <row r="47" spans="1:14" x14ac:dyDescent="0.25">
      <c r="A47" s="33">
        <v>23</v>
      </c>
      <c r="B47" s="33">
        <f>COUNTIF('Probe 1'!S5:'Probe 1'!S38, 23)</f>
        <v>0</v>
      </c>
      <c r="D47" s="33">
        <v>23</v>
      </c>
      <c r="E47" s="33" t="e">
        <f>COUNTIF(#REF!:#REF!, 23)</f>
        <v>#REF!</v>
      </c>
      <c r="G47" s="33">
        <v>23</v>
      </c>
      <c r="H47" s="33" t="e">
        <f>COUNTIF(#REF!:#REF!, 23)</f>
        <v>#REF!</v>
      </c>
      <c r="J47" s="33">
        <v>23</v>
      </c>
      <c r="K47" s="33">
        <f>COUNTIF('Probe 3'!S5:'Probe 3'!S38, 23)</f>
        <v>0</v>
      </c>
      <c r="M47" s="33">
        <v>23</v>
      </c>
      <c r="N47" s="33" t="e">
        <f>COUNTIF(#REF!:#REF!, 23)</f>
        <v>#REF!</v>
      </c>
    </row>
    <row r="48" spans="1:14" x14ac:dyDescent="0.25">
      <c r="A48" s="33">
        <v>23.5</v>
      </c>
      <c r="B48" s="33">
        <f>COUNTIF('Probe 1'!S5:'Probe 1'!S38, 23.5)</f>
        <v>0</v>
      </c>
      <c r="D48" s="33">
        <v>23.5</v>
      </c>
      <c r="E48" s="33" t="e">
        <f>COUNTIF(#REF!:#REF!, 23.5)</f>
        <v>#REF!</v>
      </c>
      <c r="G48" s="33">
        <v>23.5</v>
      </c>
      <c r="H48" s="33" t="e">
        <f>COUNTIF(#REF!:#REF!, 23.5)</f>
        <v>#REF!</v>
      </c>
      <c r="J48" s="33">
        <v>23.5</v>
      </c>
      <c r="K48" s="33">
        <f>COUNTIF('Probe 3'!S5:'Probe 3'!S38, 23.5)</f>
        <v>0</v>
      </c>
      <c r="M48" s="33">
        <v>23.5</v>
      </c>
      <c r="N48" s="33" t="e">
        <f>COUNTIF(#REF!:#REF!, 23.5)</f>
        <v>#REF!</v>
      </c>
    </row>
    <row r="49" spans="1:14" x14ac:dyDescent="0.25">
      <c r="A49" s="33">
        <v>24</v>
      </c>
      <c r="B49" s="33">
        <f>COUNTIF('Probe 1'!S5:'Probe 1'!S38, 24)</f>
        <v>0</v>
      </c>
      <c r="D49" s="33">
        <v>24</v>
      </c>
      <c r="E49" s="33" t="e">
        <f>COUNTIF(#REF!:#REF!, 24)</f>
        <v>#REF!</v>
      </c>
      <c r="G49" s="33">
        <v>24</v>
      </c>
      <c r="H49" s="33" t="e">
        <f>COUNTIF(#REF!:#REF!, 24)</f>
        <v>#REF!</v>
      </c>
      <c r="J49" s="33">
        <v>24</v>
      </c>
      <c r="K49" s="33">
        <f>COUNTIF('Probe 3'!S5:'Probe 3'!S38, 24)</f>
        <v>0</v>
      </c>
      <c r="M49" s="33">
        <v>24</v>
      </c>
      <c r="N49" s="33" t="e">
        <f>COUNTIF(#REF!:#REF!, 24)</f>
        <v>#REF!</v>
      </c>
    </row>
    <row r="50" spans="1:14" x14ac:dyDescent="0.25">
      <c r="A50" s="33">
        <v>24.5</v>
      </c>
      <c r="B50" s="33">
        <f>COUNTIF('Probe 1'!S5:'Probe 1'!S38, 24.5)</f>
        <v>0</v>
      </c>
      <c r="G50" s="33">
        <v>24.5</v>
      </c>
      <c r="H50" s="33" t="e">
        <f>COUNTIF(#REF!:#REF!, 24.5)</f>
        <v>#REF!</v>
      </c>
      <c r="J50" s="33">
        <v>24.5</v>
      </c>
      <c r="K50" s="33" t="e">
        <f>COUNTIF(#REF!:#REF!, 24.5)</f>
        <v>#REF!</v>
      </c>
      <c r="M50" s="33">
        <v>24.5</v>
      </c>
      <c r="N50" s="33" t="e">
        <f>COUNTIF(#REF!:#REF!, 24.5)</f>
        <v>#REF!</v>
      </c>
    </row>
    <row r="51" spans="1:14" x14ac:dyDescent="0.25">
      <c r="A51" s="33">
        <v>25</v>
      </c>
      <c r="B51" s="33">
        <f>COUNTIF('Probe 1'!S5:'Probe 1'!S38, 25)</f>
        <v>0</v>
      </c>
      <c r="G51" s="33">
        <v>25</v>
      </c>
      <c r="H51" s="33" t="e">
        <f>COUNTIF(#REF!:#REF!, 25)</f>
        <v>#REF!</v>
      </c>
      <c r="J51" s="33">
        <v>25</v>
      </c>
      <c r="K51" s="33" t="e">
        <f>COUNTIF(#REF!:#REF!, 25)</f>
        <v>#REF!</v>
      </c>
      <c r="M51" s="33">
        <v>25</v>
      </c>
      <c r="N51" s="33" t="e">
        <f>COUNTIF(#REF!:#REF!, 25)</f>
        <v>#REF!</v>
      </c>
    </row>
    <row r="52" spans="1:14" x14ac:dyDescent="0.25">
      <c r="A52" s="33">
        <v>25.5</v>
      </c>
      <c r="B52" s="33">
        <f>COUNTIF('Probe 1'!S5:'Probe 1'!S38, 25.5)</f>
        <v>0</v>
      </c>
      <c r="G52" s="33">
        <v>25.5</v>
      </c>
      <c r="H52" s="33" t="e">
        <f>COUNTIF(#REF!:#REF!, 25.5)</f>
        <v>#REF!</v>
      </c>
      <c r="J52" s="33">
        <v>25.5</v>
      </c>
      <c r="K52" s="33" t="e">
        <f>COUNTIF(#REF!:#REF!, 25.5)</f>
        <v>#REF!</v>
      </c>
      <c r="M52" s="33">
        <v>25.5</v>
      </c>
      <c r="N52" s="33" t="e">
        <f>COUNTIF(#REF!:#REF!, 25.5)</f>
        <v>#REF!</v>
      </c>
    </row>
    <row r="53" spans="1:14" x14ac:dyDescent="0.25">
      <c r="A53" s="33">
        <v>26</v>
      </c>
      <c r="B53" s="33">
        <f>COUNTIF('Probe 1'!S5:'Probe 1'!S38, 26)</f>
        <v>0</v>
      </c>
      <c r="G53" s="33">
        <v>26</v>
      </c>
      <c r="H53" s="33" t="e">
        <f>COUNTIF(#REF!:#REF!, 26)</f>
        <v>#REF!</v>
      </c>
      <c r="J53" s="33">
        <v>26</v>
      </c>
      <c r="K53" s="33" t="e">
        <f>COUNTIF(#REF!:#REF!, 26)</f>
        <v>#REF!</v>
      </c>
      <c r="M53" s="33">
        <v>26</v>
      </c>
      <c r="N53" s="33" t="e">
        <f>COUNTIF(#REF!:#REF!, 26)</f>
        <v>#REF!</v>
      </c>
    </row>
    <row r="54" spans="1:14" x14ac:dyDescent="0.25">
      <c r="A54" s="33">
        <v>26.5</v>
      </c>
      <c r="B54" s="33">
        <f>COUNTIF('Probe 1'!S5:'Probe 1'!S38, 26.5)</f>
        <v>0</v>
      </c>
      <c r="J54" s="33">
        <v>26.5</v>
      </c>
      <c r="K54" s="33" t="e">
        <f>COUNTIF(#REF!:#REF!, 26.5)</f>
        <v>#REF!</v>
      </c>
      <c r="M54" s="33">
        <v>26.5</v>
      </c>
      <c r="N54" s="33" t="e">
        <f>COUNTIF(#REF!:#REF!, 26.5)</f>
        <v>#REF!</v>
      </c>
    </row>
    <row r="55" spans="1:14" x14ac:dyDescent="0.25">
      <c r="A55" s="33">
        <v>27</v>
      </c>
      <c r="B55" s="33">
        <f>COUNTIF('Probe 1'!S5:'Probe 1'!S38, 27)</f>
        <v>0</v>
      </c>
      <c r="J55" s="33">
        <v>27</v>
      </c>
      <c r="K55" s="33" t="e">
        <f>COUNTIF(#REF!:#REF!, 27)</f>
        <v>#REF!</v>
      </c>
      <c r="M55" s="33">
        <v>27</v>
      </c>
      <c r="N55" s="33" t="e">
        <f>COUNTIF(#REF!:#REF!, 27)</f>
        <v>#REF!</v>
      </c>
    </row>
    <row r="56" spans="1:14" x14ac:dyDescent="0.25">
      <c r="A56" s="33">
        <v>27.5</v>
      </c>
      <c r="B56" s="33">
        <f>COUNTIF('Probe 1'!S5:'Probe 1'!S38, 27.5)</f>
        <v>0</v>
      </c>
      <c r="J56" s="33">
        <v>27.5</v>
      </c>
      <c r="K56" s="33" t="e">
        <f>COUNTIF(#REF!:#REF!, 27.5)</f>
        <v>#REF!</v>
      </c>
      <c r="M56" s="33">
        <v>27.5</v>
      </c>
      <c r="N56" s="33" t="e">
        <f>COUNTIF(#REF!:#REF!, 27.5)</f>
        <v>#REF!</v>
      </c>
    </row>
    <row r="57" spans="1:14" x14ac:dyDescent="0.25">
      <c r="A57" s="33">
        <v>28</v>
      </c>
      <c r="B57" s="33">
        <f>COUNTIF('Probe 1'!S5:'Probe 1'!S38, 28)</f>
        <v>0</v>
      </c>
      <c r="J57" s="33">
        <v>28</v>
      </c>
      <c r="K57" s="33" t="e">
        <f>COUNTIF(#REF!:#REF!, 28)</f>
        <v>#REF!</v>
      </c>
      <c r="M57" s="33">
        <v>28</v>
      </c>
      <c r="N57" s="33" t="e">
        <f>COUNTIF(#REF!:#REF!, 28)</f>
        <v>#REF!</v>
      </c>
    </row>
    <row r="58" spans="1:14" x14ac:dyDescent="0.25">
      <c r="A58" s="33">
        <v>28.5</v>
      </c>
      <c r="B58" s="33">
        <f>COUNTIF('Probe 1'!S5:'Probe 1'!S38, 28.5)</f>
        <v>0</v>
      </c>
      <c r="J58" s="33">
        <v>28.5</v>
      </c>
      <c r="K58" s="33" t="e">
        <f>COUNTIF(#REF!:#REF!, 28.5)</f>
        <v>#REF!</v>
      </c>
      <c r="M58" s="33">
        <v>28.5</v>
      </c>
      <c r="N58" s="33" t="e">
        <f>COUNTIF(#REF!:#REF!, 28.5)</f>
        <v>#REF!</v>
      </c>
    </row>
    <row r="59" spans="1:14" x14ac:dyDescent="0.25">
      <c r="A59" s="33">
        <v>29</v>
      </c>
      <c r="B59" s="33">
        <f>COUNTIF('Probe 1'!S5:'Probe 1'!S38, 29)</f>
        <v>0</v>
      </c>
      <c r="J59" s="33">
        <v>29</v>
      </c>
      <c r="K59" s="33" t="e">
        <f>COUNTIF(#REF!:#REF!, 29)</f>
        <v>#REF!</v>
      </c>
      <c r="M59" s="33">
        <v>29</v>
      </c>
      <c r="N59" s="33" t="e">
        <f>COUNTIF(#REF!:#REF!, 29)</f>
        <v>#REF!</v>
      </c>
    </row>
    <row r="60" spans="1:14" x14ac:dyDescent="0.25">
      <c r="A60" s="33">
        <v>29.5</v>
      </c>
      <c r="B60" s="33">
        <f>COUNTIF('Probe 1'!S5:'Probe 1'!S38, 29.5)</f>
        <v>0</v>
      </c>
      <c r="J60" s="33">
        <v>29.5</v>
      </c>
      <c r="K60" s="33" t="e">
        <f>COUNTIF(#REF!:#REF!, 29.5)</f>
        <v>#REF!</v>
      </c>
      <c r="M60" s="33">
        <v>29.5</v>
      </c>
      <c r="N60" s="33" t="e">
        <f>COUNTIF(#REF!:#REF!, 29.5)</f>
        <v>#REF!</v>
      </c>
    </row>
    <row r="61" spans="1:14" x14ac:dyDescent="0.25">
      <c r="A61" s="33">
        <v>30</v>
      </c>
      <c r="B61" s="33">
        <f>COUNTIF('Probe 1'!S5:'Probe 1'!S38, 30)</f>
        <v>0</v>
      </c>
      <c r="J61" s="33">
        <v>30</v>
      </c>
      <c r="K61" s="33" t="e">
        <f>COUNTIF(#REF!:#REF!, 30)</f>
        <v>#REF!</v>
      </c>
      <c r="M61" s="33">
        <v>30</v>
      </c>
      <c r="N61" s="33" t="e">
        <f>COUNTIF(#REF!:#REF!, 30)</f>
        <v>#REF!</v>
      </c>
    </row>
    <row r="62" spans="1:14" x14ac:dyDescent="0.25">
      <c r="A62" s="33">
        <v>30.5</v>
      </c>
      <c r="B62" s="33">
        <f>COUNTIF('Probe 1'!S5:'Probe 1'!S38, 30.5)</f>
        <v>0</v>
      </c>
      <c r="J62" s="33">
        <v>30.5</v>
      </c>
      <c r="K62" s="33" t="e">
        <f>COUNTIF(#REF!:#REF!, 30.5)</f>
        <v>#REF!</v>
      </c>
      <c r="M62" s="33">
        <v>30.5</v>
      </c>
      <c r="N62" s="33" t="e">
        <f>COUNTIF(#REF!:#REF!, 30.5)</f>
        <v>#REF!</v>
      </c>
    </row>
    <row r="63" spans="1:14" x14ac:dyDescent="0.25">
      <c r="A63" s="33">
        <v>31</v>
      </c>
      <c r="B63" s="33">
        <f>COUNTIF('Probe 1'!S5:'Probe 1'!S38, 31)</f>
        <v>0</v>
      </c>
      <c r="J63" s="33">
        <v>31</v>
      </c>
      <c r="K63" s="33" t="e">
        <f>COUNTIF(#REF!:#REF!, 31)</f>
        <v>#REF!</v>
      </c>
      <c r="M63" s="33">
        <v>31</v>
      </c>
      <c r="N63" s="33" t="e">
        <f>COUNTIF(#REF!:#REF!, 31)</f>
        <v>#REF!</v>
      </c>
    </row>
    <row r="64" spans="1:14" x14ac:dyDescent="0.25">
      <c r="A64" s="33">
        <v>31.5</v>
      </c>
      <c r="B64" s="33">
        <f>COUNTIF('Probe 1'!S5:'Probe 1'!S38, 31.5)</f>
        <v>0</v>
      </c>
      <c r="J64" s="33">
        <v>31.5</v>
      </c>
      <c r="K64" s="33" t="e">
        <f>COUNTIF(#REF!:#REF!, 31.5)</f>
        <v>#REF!</v>
      </c>
      <c r="M64" s="33">
        <v>31.5</v>
      </c>
      <c r="N64" s="33" t="e">
        <f>COUNTIF(#REF!:#REF!, 31.5)</f>
        <v>#REF!</v>
      </c>
    </row>
    <row r="65" spans="1:14" x14ac:dyDescent="0.25">
      <c r="A65" s="33">
        <v>32</v>
      </c>
      <c r="B65" s="33">
        <f>COUNTIF('Probe 1'!S5:'Probe 1'!S38, 32)</f>
        <v>0</v>
      </c>
      <c r="J65" s="33">
        <v>32</v>
      </c>
      <c r="K65" s="33" t="e">
        <f>COUNTIF(#REF!:#REF!, 32)</f>
        <v>#REF!</v>
      </c>
      <c r="M65" s="33">
        <v>32</v>
      </c>
      <c r="N65" s="33" t="e">
        <f>COUNTIF(#REF!:#REF!, 32)</f>
        <v>#REF!</v>
      </c>
    </row>
    <row r="66" spans="1:14" x14ac:dyDescent="0.25">
      <c r="A66" s="33">
        <v>32.5</v>
      </c>
      <c r="B66" s="33">
        <f>COUNTIF('Probe 1'!S5:'Probe 1'!S38, 32.5)</f>
        <v>0</v>
      </c>
      <c r="J66" s="33">
        <v>32.5</v>
      </c>
      <c r="K66" s="33" t="e">
        <f>COUNTIF(#REF!:#REF!, 32.5)</f>
        <v>#REF!</v>
      </c>
      <c r="M66" s="33">
        <v>32.5</v>
      </c>
      <c r="N66" s="33" t="e">
        <f>COUNTIF(#REF!:#REF!, 32.5)</f>
        <v>#REF!</v>
      </c>
    </row>
    <row r="67" spans="1:14" x14ac:dyDescent="0.25">
      <c r="A67" s="33">
        <v>33</v>
      </c>
      <c r="B67" s="33">
        <f>COUNTIF('Probe 1'!S5:'Probe 1'!S38, 33)</f>
        <v>0</v>
      </c>
      <c r="J67" s="33">
        <v>33</v>
      </c>
      <c r="K67" s="33" t="e">
        <f>COUNTIF(#REF!:#REF!, 33)</f>
        <v>#REF!</v>
      </c>
      <c r="M67" s="33">
        <v>33</v>
      </c>
      <c r="N67" s="33" t="e">
        <f>COUNTIF(#REF!:#REF!, 33)</f>
        <v>#REF!</v>
      </c>
    </row>
    <row r="68" spans="1:14" x14ac:dyDescent="0.25">
      <c r="A68" s="33">
        <v>33.5</v>
      </c>
      <c r="B68" s="33">
        <f>COUNTIF('Probe 1'!S5:'Probe 1'!S38, 33.5)</f>
        <v>0</v>
      </c>
      <c r="J68" s="33">
        <v>33.5</v>
      </c>
      <c r="K68" s="33" t="e">
        <f>COUNTIF(#REF!:#REF!, 33.5)</f>
        <v>#REF!</v>
      </c>
      <c r="M68" s="33">
        <v>33.5</v>
      </c>
      <c r="N68" s="33" t="e">
        <f>COUNTIF(#REF!:#REF!, 33.5)</f>
        <v>#REF!</v>
      </c>
    </row>
    <row r="69" spans="1:14" x14ac:dyDescent="0.25">
      <c r="A69" s="33">
        <v>34</v>
      </c>
      <c r="B69" s="33">
        <f>COUNTIF('Probe 1'!S5:'Probe 1'!S38, 34)</f>
        <v>0</v>
      </c>
      <c r="J69" s="33">
        <v>34</v>
      </c>
      <c r="K69" s="33" t="e">
        <f>COUNTIF(#REF!:#REF!, 34)</f>
        <v>#REF!</v>
      </c>
      <c r="M69" s="33">
        <v>34</v>
      </c>
      <c r="N69" s="33" t="e">
        <f>COUNTIF(#REF!:#REF!, 34)</f>
        <v>#REF!</v>
      </c>
    </row>
    <row r="70" spans="1:14" x14ac:dyDescent="0.25">
      <c r="A70" s="33">
        <v>34.5</v>
      </c>
      <c r="B70" s="33">
        <f>COUNTIF('Probe 1'!S5:'Probe 1'!S38, 34.5)</f>
        <v>0</v>
      </c>
      <c r="J70" s="33">
        <v>34.5</v>
      </c>
      <c r="K70" s="33" t="e">
        <f>COUNTIF(#REF!:#REF!, 34.5)</f>
        <v>#REF!</v>
      </c>
      <c r="M70" s="33">
        <v>34.5</v>
      </c>
      <c r="N70" s="33" t="e">
        <f>COUNTIF(#REF!:#REF!, 34.5)</f>
        <v>#REF!</v>
      </c>
    </row>
    <row r="71" spans="1:14" x14ac:dyDescent="0.25">
      <c r="A71" s="33">
        <v>35</v>
      </c>
      <c r="B71" s="33">
        <f>COUNTIF('Probe 1'!S5:'Probe 1'!S38, 35)</f>
        <v>0</v>
      </c>
      <c r="J71" s="33">
        <v>35</v>
      </c>
      <c r="K71" s="33" t="e">
        <f>COUNTIF(#REF!:#REF!, 35)</f>
        <v>#REF!</v>
      </c>
      <c r="M71" s="33">
        <v>35</v>
      </c>
      <c r="N71" s="33" t="e">
        <f>COUNTIF(#REF!:#REF!, 35)</f>
        <v>#REF!</v>
      </c>
    </row>
    <row r="72" spans="1:14" x14ac:dyDescent="0.25">
      <c r="J72" s="33">
        <v>35.5</v>
      </c>
      <c r="K72" s="33" t="e">
        <f>COUNTIF(#REF!:#REF!, 35.5)</f>
        <v>#REF!</v>
      </c>
      <c r="M72" s="33">
        <v>35.5</v>
      </c>
      <c r="N72" s="33" t="e">
        <f>COUNTIF(#REF!:#REF!, 35.5)</f>
        <v>#REF!</v>
      </c>
    </row>
    <row r="73" spans="1:14" x14ac:dyDescent="0.25">
      <c r="J73" s="33">
        <v>36</v>
      </c>
      <c r="K73" s="33" t="e">
        <f>COUNTIF(#REF!:#REF!, 36)</f>
        <v>#REF!</v>
      </c>
      <c r="M73" s="33">
        <v>36</v>
      </c>
      <c r="N73" s="33" t="e">
        <f>COUNTIF(#REF!:#REF!, 36)</f>
        <v>#REF!</v>
      </c>
    </row>
    <row r="74" spans="1:14" x14ac:dyDescent="0.25">
      <c r="J74" s="33">
        <v>36.5</v>
      </c>
      <c r="K74" s="33" t="e">
        <f>COUNTIF(#REF!:#REF!, 36.5)</f>
        <v>#REF!</v>
      </c>
    </row>
    <row r="75" spans="1:14" x14ac:dyDescent="0.25">
      <c r="J75" s="33">
        <v>37</v>
      </c>
      <c r="K75" s="33" t="e">
        <f>COUNTIF(#REF!:#REF!, 37)</f>
        <v>#REF!</v>
      </c>
    </row>
    <row r="76" spans="1:14" x14ac:dyDescent="0.25">
      <c r="J76" s="33">
        <v>37.5</v>
      </c>
      <c r="K76" s="33" t="e">
        <f>COUNTIF(#REF!:#REF!, 37.5)</f>
        <v>#REF!</v>
      </c>
    </row>
    <row r="77" spans="1:14" x14ac:dyDescent="0.25">
      <c r="J77" s="33">
        <v>38</v>
      </c>
      <c r="K77" s="33" t="e">
        <f>COUNTIF(#REF!:#REF!, 38)</f>
        <v>#REF!</v>
      </c>
    </row>
    <row r="78" spans="1:14" x14ac:dyDescent="0.25">
      <c r="J78" s="33">
        <v>38.5</v>
      </c>
      <c r="K78" s="33" t="e">
        <f>COUNTIF(#REF!:#REF!, 38.5)</f>
        <v>#REF!</v>
      </c>
    </row>
    <row r="79" spans="1:14" x14ac:dyDescent="0.25">
      <c r="J79" s="33">
        <v>39</v>
      </c>
      <c r="K79" s="33" t="e">
        <f>COUNTIF(#REF!:#REF!, 39)</f>
        <v>#REF!</v>
      </c>
    </row>
    <row r="80" spans="1:14" x14ac:dyDescent="0.25">
      <c r="J80" s="33">
        <v>39.5</v>
      </c>
      <c r="K80" s="33" t="e">
        <f>COUNTIF(#REF!:#REF!, 39.5)</f>
        <v>#REF!</v>
      </c>
    </row>
    <row r="81" spans="10:11" x14ac:dyDescent="0.25">
      <c r="J81" s="33">
        <v>40</v>
      </c>
      <c r="K81" s="33" t="e">
        <f>COUNTIF(#REF!:#REF!, 40)</f>
        <v>#REF!</v>
      </c>
    </row>
    <row r="82" spans="10:11" x14ac:dyDescent="0.25">
      <c r="J82" s="33">
        <v>40.5</v>
      </c>
      <c r="K82" s="33" t="e">
        <f>COUNTIF(#REF!:#REF!, 40.5)</f>
        <v>#REF!</v>
      </c>
    </row>
    <row r="83" spans="10:11" x14ac:dyDescent="0.25">
      <c r="J83" s="33">
        <v>41</v>
      </c>
      <c r="K83" s="33" t="e">
        <f>COUNTIF(#REF!:#REF!, 41)</f>
        <v>#REF!</v>
      </c>
    </row>
    <row r="84" spans="10:11" x14ac:dyDescent="0.25">
      <c r="J84" s="33">
        <v>41.5</v>
      </c>
      <c r="K84" s="33" t="e">
        <f>COUNTIF(#REF!:#REF!, 41.5)</f>
        <v>#REF!</v>
      </c>
    </row>
    <row r="85" spans="10:11" x14ac:dyDescent="0.25">
      <c r="J85" s="33">
        <v>42</v>
      </c>
      <c r="K85" s="33" t="e">
        <f>COUNTIF(#REF!:#REF!, 42)</f>
        <v>#REF!</v>
      </c>
    </row>
    <row r="86" spans="10:11" x14ac:dyDescent="0.25">
      <c r="J86" s="33">
        <v>42.5</v>
      </c>
      <c r="K86" s="33" t="e">
        <f>COUNTIF(#REF!:#REF!, 42.5)</f>
        <v>#REF!</v>
      </c>
    </row>
    <row r="87" spans="10:11" x14ac:dyDescent="0.25">
      <c r="J87" s="33">
        <v>43</v>
      </c>
      <c r="K87" s="33" t="e">
        <f>COUNTIF(#REF!:#REF!, 43)</f>
        <v>#REF!</v>
      </c>
    </row>
  </sheetData>
  <sheetProtection sheet="1"/>
  <dataConsolidate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Gesamt</vt:lpstr>
      <vt:lpstr>Probe 1</vt:lpstr>
      <vt:lpstr>Probe 2</vt:lpstr>
      <vt:lpstr>Probe 3</vt:lpstr>
      <vt:lpstr>Probe 4</vt:lpstr>
      <vt:lpstr>Probe 5</vt:lpstr>
      <vt:lpstr>Probe 6</vt:lpstr>
      <vt:lpstr>Probe 7</vt:lpstr>
      <vt:lpstr>Probe 8</vt:lpstr>
      <vt:lpstr>Intern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</dc:creator>
  <cp:lastModifiedBy>Monika Pabst</cp:lastModifiedBy>
  <cp:lastPrinted>2017-12-11T10:01:02Z</cp:lastPrinted>
  <dcterms:created xsi:type="dcterms:W3CDTF">2001-01-24T14:53:54Z</dcterms:created>
  <dcterms:modified xsi:type="dcterms:W3CDTF">2018-05-06T08:05:51Z</dcterms:modified>
</cp:coreProperties>
</file>